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820" windowWidth="19440" windowHeight="10020"/>
  </bookViews>
  <sheets>
    <sheet name="ГПЗ 2015г." sheetId="1" r:id="rId1"/>
  </sheets>
  <definedNames>
    <definedName name="_xlnm._FilterDatabase" localSheetId="0" hidden="1">'ГПЗ 2015г.'!$A$382:$AO$673</definedName>
    <definedName name="_xlnm.Print_Area" localSheetId="0">'ГПЗ 2015г.'!$A$1:$AA$682</definedName>
  </definedNames>
  <calcPr calcId="145621"/>
</workbook>
</file>

<file path=xl/calcChain.xml><?xml version="1.0" encoding="utf-8"?>
<calcChain xmlns="http://schemas.openxmlformats.org/spreadsheetml/2006/main">
  <c r="X383" i="1" l="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379" i="1" l="1"/>
  <c r="X378" i="1"/>
  <c r="X377" i="1"/>
  <c r="X376" i="1"/>
  <c r="X375" i="1"/>
  <c r="X374" i="1"/>
  <c r="X373" i="1"/>
  <c r="X372" i="1"/>
  <c r="X371" i="1"/>
  <c r="X370" i="1"/>
  <c r="X369" i="1"/>
  <c r="X368" i="1"/>
  <c r="W303" i="1"/>
  <c r="X303" i="1" s="1"/>
  <c r="W302" i="1"/>
  <c r="X302" i="1" s="1"/>
  <c r="W301" i="1"/>
  <c r="X301" i="1" s="1"/>
  <c r="W300" i="1"/>
  <c r="X300" i="1" s="1"/>
  <c r="W299" i="1"/>
  <c r="X299" i="1" s="1"/>
  <c r="U298" i="1"/>
  <c r="W298" i="1" s="1"/>
  <c r="X298" i="1" s="1"/>
  <c r="U297" i="1"/>
  <c r="W297" i="1" s="1"/>
  <c r="X297" i="1" s="1"/>
  <c r="U296" i="1"/>
  <c r="W296" i="1" s="1"/>
  <c r="X296" i="1" s="1"/>
  <c r="W295" i="1"/>
  <c r="X295" i="1" s="1"/>
  <c r="W294" i="1"/>
  <c r="X294" i="1" s="1"/>
  <c r="U293" i="1"/>
  <c r="W293" i="1" s="1"/>
  <c r="X293" i="1" s="1"/>
  <c r="W292" i="1"/>
  <c r="X292" i="1" s="1"/>
  <c r="U291" i="1"/>
  <c r="W291" i="1" s="1"/>
  <c r="X291" i="1" s="1"/>
  <c r="U290" i="1"/>
  <c r="W290" i="1" s="1"/>
  <c r="X290" i="1" s="1"/>
  <c r="U289" i="1"/>
  <c r="W289" i="1" s="1"/>
  <c r="X289" i="1" s="1"/>
  <c r="W288" i="1"/>
  <c r="X288" i="1" s="1"/>
  <c r="U287" i="1"/>
  <c r="W287" i="1" s="1"/>
  <c r="X287" i="1" s="1"/>
  <c r="U286" i="1"/>
  <c r="W286" i="1" s="1"/>
  <c r="X286" i="1" s="1"/>
  <c r="W285" i="1"/>
  <c r="X285" i="1" s="1"/>
  <c r="W284" i="1"/>
  <c r="X284" i="1" s="1"/>
  <c r="W283" i="1"/>
  <c r="X283" i="1" s="1"/>
  <c r="W282" i="1"/>
  <c r="X282" i="1" s="1"/>
  <c r="U281" i="1"/>
  <c r="W281" i="1" s="1"/>
  <c r="X281" i="1" s="1"/>
  <c r="W280" i="1"/>
  <c r="X280" i="1" s="1"/>
  <c r="W279" i="1"/>
  <c r="X279" i="1" s="1"/>
  <c r="U278" i="1"/>
  <c r="W278" i="1" s="1"/>
  <c r="X278" i="1" s="1"/>
  <c r="W277" i="1"/>
  <c r="X277" i="1" s="1"/>
  <c r="W276" i="1"/>
  <c r="X276" i="1" s="1"/>
  <c r="W275" i="1"/>
  <c r="X275" i="1" s="1"/>
  <c r="U274" i="1"/>
  <c r="W274" i="1" s="1"/>
  <c r="X274" i="1" s="1"/>
  <c r="W273" i="1"/>
  <c r="X273" i="1" s="1"/>
  <c r="U272" i="1"/>
  <c r="W272" i="1" s="1"/>
  <c r="X272" i="1" s="1"/>
  <c r="W271" i="1"/>
  <c r="X271" i="1" s="1"/>
  <c r="U270" i="1"/>
  <c r="W270" i="1" s="1"/>
  <c r="X270" i="1" s="1"/>
  <c r="U269" i="1"/>
  <c r="W269" i="1" s="1"/>
  <c r="X269" i="1" s="1"/>
  <c r="U268" i="1"/>
  <c r="W268" i="1" s="1"/>
  <c r="X268" i="1" s="1"/>
  <c r="W267" i="1"/>
  <c r="X267" i="1" s="1"/>
  <c r="U266" i="1"/>
  <c r="W266" i="1" s="1"/>
  <c r="X266" i="1" s="1"/>
  <c r="U265" i="1"/>
  <c r="W265" i="1" s="1"/>
  <c r="X265" i="1" s="1"/>
  <c r="U264" i="1"/>
  <c r="W264" i="1" s="1"/>
  <c r="X264" i="1" s="1"/>
  <c r="U263" i="1"/>
  <c r="W263" i="1" s="1"/>
  <c r="X263" i="1" s="1"/>
  <c r="W262" i="1"/>
  <c r="X262" i="1" s="1"/>
  <c r="W261" i="1"/>
  <c r="X261" i="1" s="1"/>
  <c r="W260" i="1"/>
  <c r="X260" i="1" s="1"/>
  <c r="U259" i="1"/>
  <c r="W259" i="1" s="1"/>
  <c r="X259" i="1" s="1"/>
  <c r="W258" i="1"/>
  <c r="X258" i="1" s="1"/>
  <c r="U257" i="1"/>
  <c r="W257" i="1" s="1"/>
  <c r="X257" i="1" s="1"/>
  <c r="U256" i="1"/>
  <c r="W256" i="1" s="1"/>
  <c r="X256" i="1" s="1"/>
  <c r="U255" i="1"/>
  <c r="W255" i="1" s="1"/>
  <c r="X255" i="1" s="1"/>
  <c r="U254" i="1"/>
  <c r="W254" i="1" s="1"/>
  <c r="X254" i="1" s="1"/>
  <c r="W253" i="1"/>
  <c r="X253" i="1" s="1"/>
  <c r="U252" i="1"/>
  <c r="W252" i="1" s="1"/>
  <c r="X252" i="1" s="1"/>
  <c r="U251" i="1"/>
  <c r="W251" i="1" s="1"/>
  <c r="X251" i="1" s="1"/>
  <c r="U250" i="1"/>
  <c r="W250" i="1" s="1"/>
  <c r="X250" i="1" s="1"/>
  <c r="U249" i="1"/>
  <c r="W249" i="1" s="1"/>
  <c r="X249" i="1" s="1"/>
  <c r="U248" i="1"/>
  <c r="W248" i="1" s="1"/>
  <c r="X248" i="1" s="1"/>
  <c r="W247" i="1"/>
  <c r="X247" i="1" s="1"/>
  <c r="U246" i="1"/>
  <c r="W246" i="1" s="1"/>
  <c r="X246" i="1" s="1"/>
  <c r="U245" i="1"/>
  <c r="W245" i="1" s="1"/>
  <c r="X245" i="1" s="1"/>
  <c r="W244" i="1"/>
  <c r="X244" i="1" s="1"/>
  <c r="W243" i="1"/>
  <c r="X243" i="1" s="1"/>
  <c r="U242" i="1"/>
  <c r="W242" i="1" s="1"/>
  <c r="X242" i="1" s="1"/>
  <c r="U241" i="1"/>
  <c r="W241" i="1" s="1"/>
  <c r="X241" i="1" s="1"/>
  <c r="U240" i="1"/>
  <c r="W240" i="1" s="1"/>
  <c r="X240" i="1" s="1"/>
  <c r="U239" i="1"/>
  <c r="W239" i="1" s="1"/>
  <c r="X239" i="1" s="1"/>
  <c r="U238" i="1"/>
  <c r="W238" i="1" s="1"/>
  <c r="X238" i="1" s="1"/>
  <c r="U237" i="1"/>
  <c r="W237" i="1" s="1"/>
  <c r="X237" i="1" s="1"/>
  <c r="U236" i="1"/>
  <c r="W236" i="1" s="1"/>
  <c r="X236" i="1" s="1"/>
  <c r="W235" i="1"/>
  <c r="X235" i="1" s="1"/>
  <c r="W234" i="1"/>
  <c r="X234" i="1" s="1"/>
  <c r="U233" i="1"/>
  <c r="W233" i="1" s="1"/>
  <c r="X233" i="1" s="1"/>
  <c r="U232" i="1"/>
  <c r="W232" i="1" s="1"/>
  <c r="X232" i="1" s="1"/>
  <c r="W231" i="1"/>
  <c r="X231" i="1" s="1"/>
  <c r="W230" i="1"/>
  <c r="X230" i="1" s="1"/>
  <c r="U229" i="1"/>
  <c r="W229" i="1" s="1"/>
  <c r="X229" i="1" s="1"/>
  <c r="W228" i="1"/>
  <c r="X228" i="1" s="1"/>
  <c r="W227" i="1"/>
  <c r="X227" i="1" s="1"/>
  <c r="W226" i="1"/>
  <c r="X226" i="1" s="1"/>
  <c r="W225" i="1"/>
  <c r="X225" i="1" s="1"/>
  <c r="W224" i="1"/>
  <c r="X224" i="1" s="1"/>
  <c r="U223" i="1"/>
  <c r="W223" i="1" s="1"/>
  <c r="X223" i="1" s="1"/>
  <c r="U222" i="1"/>
  <c r="W222" i="1" s="1"/>
  <c r="X222" i="1" s="1"/>
  <c r="U221" i="1"/>
  <c r="W221" i="1" s="1"/>
  <c r="X221" i="1" s="1"/>
  <c r="W220" i="1"/>
  <c r="X220" i="1" s="1"/>
  <c r="W219" i="1"/>
  <c r="X219" i="1" s="1"/>
  <c r="U218" i="1"/>
  <c r="W218" i="1" s="1"/>
  <c r="X218" i="1" s="1"/>
  <c r="U217" i="1"/>
  <c r="W217" i="1" s="1"/>
  <c r="X217" i="1" s="1"/>
  <c r="U216" i="1"/>
  <c r="W216" i="1" s="1"/>
  <c r="X216" i="1" s="1"/>
  <c r="U215" i="1"/>
  <c r="W215" i="1" s="1"/>
  <c r="X215" i="1" s="1"/>
  <c r="U214" i="1"/>
  <c r="W214" i="1" s="1"/>
  <c r="X214" i="1" s="1"/>
  <c r="U213" i="1"/>
  <c r="W213" i="1" s="1"/>
  <c r="X213" i="1" s="1"/>
  <c r="W212" i="1"/>
  <c r="X212" i="1" s="1"/>
  <c r="W211" i="1"/>
  <c r="X211" i="1" s="1"/>
  <c r="W210" i="1"/>
  <c r="X210" i="1" s="1"/>
  <c r="W209" i="1"/>
  <c r="X209" i="1" s="1"/>
  <c r="W208" i="1"/>
  <c r="X208" i="1" s="1"/>
  <c r="U207" i="1"/>
  <c r="W207" i="1" s="1"/>
  <c r="X207" i="1" s="1"/>
  <c r="W206" i="1"/>
  <c r="X206" i="1" s="1"/>
  <c r="W205" i="1"/>
  <c r="X205" i="1" s="1"/>
  <c r="W204" i="1"/>
  <c r="X204" i="1" s="1"/>
  <c r="W203" i="1"/>
  <c r="X203" i="1" s="1"/>
  <c r="W202" i="1"/>
  <c r="X202" i="1" s="1"/>
  <c r="W201" i="1"/>
  <c r="X201" i="1" s="1"/>
  <c r="W200" i="1"/>
  <c r="X200" i="1" s="1"/>
  <c r="U199" i="1"/>
  <c r="W199" i="1" s="1"/>
  <c r="X199" i="1" s="1"/>
  <c r="U198" i="1"/>
  <c r="W198" i="1" s="1"/>
  <c r="X198" i="1" s="1"/>
  <c r="U197" i="1"/>
  <c r="W197" i="1" s="1"/>
  <c r="X197" i="1" s="1"/>
  <c r="W196" i="1"/>
  <c r="X196" i="1" s="1"/>
  <c r="U195" i="1"/>
  <c r="W195" i="1" s="1"/>
  <c r="X195" i="1" s="1"/>
  <c r="W194" i="1" l="1"/>
  <c r="X194" i="1" s="1"/>
  <c r="W193" i="1"/>
  <c r="X193" i="1" s="1"/>
  <c r="W192" i="1"/>
  <c r="X192" i="1" s="1"/>
  <c r="U191" i="1"/>
  <c r="W191" i="1" s="1"/>
  <c r="X191" i="1" s="1"/>
  <c r="W190" i="1"/>
  <c r="X190" i="1" s="1"/>
  <c r="W189" i="1"/>
  <c r="X189" i="1" s="1"/>
  <c r="W188" i="1"/>
  <c r="X188" i="1" s="1"/>
  <c r="W187" i="1"/>
  <c r="X187" i="1" s="1"/>
  <c r="W186" i="1"/>
  <c r="X186" i="1" s="1"/>
  <c r="W185" i="1"/>
  <c r="X185" i="1" s="1"/>
  <c r="W184" i="1"/>
  <c r="X184" i="1" s="1"/>
  <c r="W183" i="1"/>
  <c r="X183" i="1" s="1"/>
  <c r="W182" i="1"/>
  <c r="X182" i="1" s="1"/>
  <c r="W181" i="1"/>
  <c r="X181" i="1" s="1"/>
  <c r="W180" i="1"/>
  <c r="X180" i="1" s="1"/>
  <c r="W179" i="1"/>
  <c r="X179" i="1" s="1"/>
  <c r="W178" i="1"/>
  <c r="X178" i="1" s="1"/>
  <c r="W177" i="1"/>
  <c r="X177" i="1" s="1"/>
  <c r="W176" i="1"/>
  <c r="X176" i="1" s="1"/>
  <c r="W175" i="1"/>
  <c r="X175" i="1" s="1"/>
  <c r="W174" i="1"/>
  <c r="X174" i="1" s="1"/>
  <c r="W173" i="1"/>
  <c r="X173" i="1" s="1"/>
  <c r="W172" i="1"/>
  <c r="X172" i="1" s="1"/>
  <c r="W171" i="1"/>
  <c r="X171" i="1" s="1"/>
  <c r="W170" i="1"/>
  <c r="X170" i="1" s="1"/>
  <c r="W169" i="1"/>
  <c r="X169" i="1" s="1"/>
  <c r="W168" i="1"/>
  <c r="X168" i="1" s="1"/>
  <c r="W167" i="1"/>
  <c r="X167" i="1" s="1"/>
  <c r="W166" i="1"/>
  <c r="X166" i="1" s="1"/>
  <c r="W165" i="1"/>
  <c r="X165" i="1" s="1"/>
  <c r="W164" i="1"/>
  <c r="X164" i="1" s="1"/>
  <c r="W163" i="1"/>
  <c r="X163" i="1" s="1"/>
  <c r="W162" i="1"/>
  <c r="X162" i="1" s="1"/>
  <c r="W161" i="1"/>
  <c r="X161" i="1" s="1"/>
  <c r="W160" i="1"/>
  <c r="X160" i="1" s="1"/>
  <c r="W159" i="1"/>
  <c r="X159" i="1" s="1"/>
  <c r="W158" i="1"/>
  <c r="X158" i="1" s="1"/>
  <c r="W157" i="1"/>
  <c r="X157" i="1" s="1"/>
  <c r="W156" i="1"/>
  <c r="X156" i="1" s="1"/>
  <c r="W155" i="1"/>
  <c r="X155" i="1" s="1"/>
  <c r="W154" i="1"/>
  <c r="X154" i="1" s="1"/>
  <c r="W153" i="1"/>
  <c r="X153" i="1" s="1"/>
  <c r="W152" i="1"/>
  <c r="X152" i="1" s="1"/>
  <c r="W151" i="1"/>
  <c r="X151" i="1" s="1"/>
  <c r="W150" i="1"/>
  <c r="X150" i="1" s="1"/>
  <c r="W149" i="1"/>
  <c r="X149" i="1" s="1"/>
  <c r="W148" i="1"/>
  <c r="X148" i="1" s="1"/>
  <c r="W147" i="1"/>
  <c r="X147" i="1" s="1"/>
  <c r="W146" i="1"/>
  <c r="X146" i="1" s="1"/>
  <c r="W145" i="1"/>
  <c r="X145" i="1" s="1"/>
  <c r="W144" i="1"/>
  <c r="X144" i="1" s="1"/>
  <c r="W143" i="1"/>
  <c r="X143" i="1" s="1"/>
  <c r="W142" i="1"/>
  <c r="X142" i="1" s="1"/>
  <c r="W141" i="1"/>
  <c r="X141" i="1" s="1"/>
  <c r="W140" i="1"/>
  <c r="X140" i="1" s="1"/>
  <c r="W139" i="1"/>
  <c r="X139" i="1" s="1"/>
  <c r="W138" i="1"/>
  <c r="X138" i="1" s="1"/>
  <c r="W137" i="1"/>
  <c r="X137" i="1" s="1"/>
  <c r="W136" i="1"/>
  <c r="X136" i="1" s="1"/>
  <c r="W135" i="1"/>
  <c r="X135" i="1" s="1"/>
  <c r="W134" i="1"/>
  <c r="X134" i="1" s="1"/>
  <c r="W133" i="1"/>
  <c r="X133" i="1" s="1"/>
  <c r="W132" i="1"/>
  <c r="X132" i="1" s="1"/>
  <c r="W131" i="1"/>
  <c r="X131" i="1" s="1"/>
  <c r="W130" i="1"/>
  <c r="X130" i="1" s="1"/>
  <c r="W129" i="1"/>
  <c r="X129" i="1" s="1"/>
  <c r="W128" i="1"/>
  <c r="X128" i="1" s="1"/>
  <c r="W127" i="1"/>
  <c r="X127" i="1" s="1"/>
  <c r="W126" i="1"/>
  <c r="X126" i="1" s="1"/>
  <c r="W125" i="1"/>
  <c r="X125" i="1" s="1"/>
  <c r="W124" i="1"/>
  <c r="X124" i="1" s="1"/>
  <c r="W123" i="1"/>
  <c r="X123" i="1" s="1"/>
  <c r="W122" i="1"/>
  <c r="X122" i="1" s="1"/>
  <c r="W121" i="1"/>
  <c r="X121" i="1" s="1"/>
  <c r="W120" i="1"/>
  <c r="X120" i="1" s="1"/>
  <c r="W119" i="1"/>
  <c r="X119" i="1" s="1"/>
  <c r="W118" i="1"/>
  <c r="X118" i="1" s="1"/>
  <c r="W117" i="1"/>
  <c r="X117" i="1" s="1"/>
  <c r="W116" i="1"/>
  <c r="X116" i="1" s="1"/>
  <c r="W115" i="1"/>
  <c r="X115" i="1" s="1"/>
  <c r="W114" i="1"/>
  <c r="X114" i="1" s="1"/>
  <c r="W113" i="1"/>
  <c r="X113" i="1" s="1"/>
  <c r="W112" i="1"/>
  <c r="X112" i="1" s="1"/>
  <c r="W111" i="1"/>
  <c r="X111" i="1" s="1"/>
  <c r="W110" i="1"/>
  <c r="X110" i="1" s="1"/>
  <c r="W109" i="1"/>
  <c r="X109" i="1" s="1"/>
  <c r="W108" i="1"/>
  <c r="X108" i="1" s="1"/>
  <c r="W107" i="1"/>
  <c r="X107" i="1" s="1"/>
  <c r="W106" i="1"/>
  <c r="X106" i="1" s="1"/>
  <c r="W105" i="1"/>
  <c r="X105" i="1" s="1"/>
  <c r="W104" i="1"/>
  <c r="X104" i="1" s="1"/>
  <c r="W103" i="1"/>
  <c r="X103" i="1" s="1"/>
  <c r="W102" i="1"/>
  <c r="X102" i="1" s="1"/>
  <c r="W101" i="1"/>
  <c r="X101" i="1" s="1"/>
  <c r="W100" i="1"/>
  <c r="X100" i="1" s="1"/>
  <c r="W99" i="1"/>
  <c r="X99" i="1" s="1"/>
  <c r="W98" i="1"/>
  <c r="X98" i="1" s="1"/>
  <c r="W97" i="1"/>
  <c r="X97" i="1" s="1"/>
  <c r="W96" i="1"/>
  <c r="X96" i="1" s="1"/>
  <c r="W95" i="1"/>
  <c r="X95" i="1" s="1"/>
  <c r="W94" i="1"/>
  <c r="X94" i="1" s="1"/>
  <c r="W93" i="1"/>
  <c r="X93" i="1" s="1"/>
  <c r="W92" i="1"/>
  <c r="X92" i="1" s="1"/>
  <c r="W91" i="1"/>
  <c r="X91" i="1" s="1"/>
  <c r="W90" i="1"/>
  <c r="X90" i="1" s="1"/>
  <c r="W89" i="1"/>
  <c r="X89" i="1" s="1"/>
  <c r="W88" i="1"/>
  <c r="X88" i="1" s="1"/>
  <c r="W87" i="1"/>
  <c r="X87" i="1" s="1"/>
  <c r="W86" i="1"/>
  <c r="X86" i="1" s="1"/>
  <c r="W85" i="1"/>
  <c r="X85" i="1" s="1"/>
  <c r="W84" i="1"/>
  <c r="X84" i="1" s="1"/>
  <c r="W83" i="1"/>
  <c r="X83" i="1" s="1"/>
  <c r="W82" i="1"/>
  <c r="X82" i="1" s="1"/>
  <c r="W81" i="1"/>
  <c r="X81" i="1" s="1"/>
  <c r="W80" i="1"/>
  <c r="X80" i="1" s="1"/>
  <c r="W79" i="1"/>
  <c r="X79" i="1" s="1"/>
  <c r="W78" i="1"/>
  <c r="X78" i="1" s="1"/>
  <c r="W77" i="1"/>
  <c r="X77" i="1" s="1"/>
  <c r="W76" i="1"/>
  <c r="X76" i="1" s="1"/>
  <c r="W75" i="1"/>
  <c r="X75" i="1" s="1"/>
  <c r="W74" i="1"/>
  <c r="X74" i="1" s="1"/>
  <c r="W73" i="1"/>
  <c r="X73" i="1" s="1"/>
  <c r="W72" i="1"/>
  <c r="X72" i="1" s="1"/>
  <c r="W71" i="1"/>
  <c r="X71" i="1" s="1"/>
  <c r="W70" i="1"/>
  <c r="X70" i="1" s="1"/>
  <c r="W69" i="1"/>
  <c r="X69" i="1" s="1"/>
  <c r="W68" i="1"/>
  <c r="X68" i="1" s="1"/>
  <c r="W67" i="1"/>
  <c r="X67" i="1" s="1"/>
  <c r="W66" i="1"/>
  <c r="X66" i="1" s="1"/>
  <c r="W65" i="1"/>
  <c r="X65" i="1" s="1"/>
  <c r="W64" i="1"/>
  <c r="X64" i="1" s="1"/>
  <c r="W63" i="1"/>
  <c r="X63" i="1" s="1"/>
  <c r="W62" i="1"/>
  <c r="X62" i="1" s="1"/>
  <c r="W61" i="1"/>
  <c r="X61" i="1" s="1"/>
  <c r="W60" i="1"/>
  <c r="X60" i="1" s="1"/>
  <c r="W59" i="1"/>
  <c r="X59" i="1" s="1"/>
  <c r="W58" i="1"/>
  <c r="X58" i="1" s="1"/>
  <c r="W57" i="1"/>
  <c r="X57" i="1" s="1"/>
  <c r="W56" i="1"/>
  <c r="X56" i="1" s="1"/>
  <c r="W55" i="1"/>
  <c r="X55" i="1" s="1"/>
  <c r="W54" i="1"/>
  <c r="X54" i="1" s="1"/>
  <c r="W53" i="1"/>
  <c r="X53" i="1" s="1"/>
  <c r="W52" i="1"/>
  <c r="X52" i="1" s="1"/>
  <c r="W51" i="1"/>
  <c r="X51" i="1" s="1"/>
  <c r="W50" i="1"/>
  <c r="X50" i="1" s="1"/>
  <c r="W49" i="1"/>
  <c r="X49" i="1" s="1"/>
  <c r="W48" i="1"/>
  <c r="X48" i="1" s="1"/>
  <c r="W47" i="1"/>
  <c r="X47" i="1" s="1"/>
  <c r="W46" i="1"/>
  <c r="X46" i="1" s="1"/>
  <c r="W45" i="1"/>
  <c r="X45" i="1" s="1"/>
  <c r="W44" i="1"/>
  <c r="X44" i="1" s="1"/>
  <c r="W43" i="1"/>
  <c r="X43" i="1" s="1"/>
  <c r="W42" i="1"/>
  <c r="X42" i="1" s="1"/>
  <c r="W41" i="1"/>
  <c r="X41" i="1" s="1"/>
  <c r="W40" i="1"/>
  <c r="X40" i="1" s="1"/>
  <c r="W39" i="1"/>
  <c r="X39" i="1" s="1"/>
  <c r="W38" i="1"/>
  <c r="X38" i="1" s="1"/>
  <c r="W37" i="1"/>
  <c r="X37" i="1" s="1"/>
  <c r="W36" i="1"/>
  <c r="X36" i="1" s="1"/>
  <c r="W35" i="1"/>
  <c r="X35" i="1" s="1"/>
  <c r="W34" i="1"/>
  <c r="X34" i="1" s="1"/>
  <c r="W33" i="1"/>
  <c r="X33" i="1" s="1"/>
  <c r="W32" i="1"/>
  <c r="X32" i="1" s="1"/>
  <c r="W31" i="1"/>
  <c r="X31" i="1" s="1"/>
  <c r="W30" i="1"/>
  <c r="X30" i="1" s="1"/>
  <c r="W29" i="1"/>
  <c r="X29" i="1" s="1"/>
  <c r="W28" i="1"/>
  <c r="X28" i="1" s="1"/>
  <c r="W27" i="1"/>
  <c r="X27" i="1" s="1"/>
  <c r="W26" i="1"/>
  <c r="X26" i="1" s="1"/>
  <c r="W25" i="1"/>
  <c r="X25" i="1" s="1"/>
  <c r="W24" i="1"/>
  <c r="X24" i="1" s="1"/>
  <c r="X23" i="1" l="1"/>
  <c r="W22" i="1"/>
  <c r="X22" i="1" s="1"/>
  <c r="X21" i="1"/>
  <c r="X20" i="1"/>
  <c r="X19" i="1"/>
  <c r="X18" i="1"/>
  <c r="W17" i="1"/>
  <c r="X17" i="1" s="1"/>
  <c r="W16" i="1"/>
  <c r="X15" i="1"/>
  <c r="W304" i="1" l="1"/>
  <c r="X16" i="1"/>
  <c r="X304" i="1" s="1"/>
  <c r="W644" i="1" l="1"/>
  <c r="X644" i="1" l="1"/>
  <c r="W673" i="1"/>
  <c r="W364" i="1"/>
  <c r="X364" i="1" s="1"/>
  <c r="W361" i="1"/>
  <c r="X361" i="1" s="1"/>
  <c r="W355" i="1"/>
  <c r="X355" i="1" s="1"/>
  <c r="W349" i="1"/>
  <c r="X349" i="1" s="1"/>
  <c r="W344" i="1"/>
  <c r="X344" i="1" s="1"/>
  <c r="W339" i="1"/>
  <c r="X339" i="1" s="1"/>
  <c r="W338" i="1"/>
  <c r="X338" i="1" s="1"/>
  <c r="W332" i="1"/>
  <c r="X332" i="1" s="1"/>
  <c r="W331" i="1"/>
  <c r="X331" i="1" s="1"/>
  <c r="W330" i="1"/>
  <c r="X330" i="1" s="1"/>
  <c r="W322" i="1"/>
  <c r="X322" i="1" s="1"/>
  <c r="W319" i="1"/>
  <c r="X319" i="1" s="1"/>
  <c r="W318" i="1"/>
  <c r="X318" i="1" s="1"/>
  <c r="W315" i="1"/>
  <c r="X315" i="1" s="1"/>
  <c r="W314" i="1"/>
  <c r="X314" i="1" s="1"/>
  <c r="W313" i="1"/>
  <c r="W380" i="1" l="1"/>
  <c r="W675" i="1" s="1"/>
  <c r="X675" i="1" s="1"/>
  <c r="X313" i="1"/>
  <c r="X363" i="1"/>
  <c r="X362" i="1"/>
  <c r="X360" i="1"/>
  <c r="X359" i="1"/>
  <c r="X358" i="1"/>
  <c r="X357" i="1"/>
  <c r="X356" i="1"/>
  <c r="X354" i="1"/>
  <c r="X353" i="1"/>
  <c r="X352" i="1"/>
  <c r="X351" i="1"/>
  <c r="X350" i="1"/>
  <c r="X348" i="1"/>
  <c r="X347" i="1"/>
  <c r="X346" i="1"/>
  <c r="X345" i="1"/>
  <c r="X343" i="1"/>
  <c r="X342" i="1"/>
  <c r="X341" i="1"/>
  <c r="X340" i="1"/>
  <c r="X337" i="1"/>
  <c r="X336" i="1"/>
  <c r="X335" i="1"/>
  <c r="X334" i="1"/>
  <c r="X333" i="1"/>
  <c r="X329" i="1"/>
  <c r="X328" i="1"/>
  <c r="X327" i="1"/>
  <c r="X326" i="1"/>
  <c r="X324" i="1"/>
  <c r="X323" i="1"/>
  <c r="X321" i="1"/>
  <c r="X320" i="1"/>
  <c r="X317" i="1"/>
  <c r="X316" i="1"/>
  <c r="X382" i="1" l="1"/>
  <c r="X325" i="1" l="1"/>
  <c r="X312" i="1" l="1"/>
  <c r="X311" i="1"/>
  <c r="X310" i="1"/>
  <c r="X309" i="1"/>
  <c r="X308" i="1"/>
  <c r="X307" i="1"/>
  <c r="X306" i="1"/>
  <c r="X380" i="1" l="1"/>
  <c r="X673" i="1" l="1"/>
</calcChain>
</file>

<file path=xl/comments1.xml><?xml version="1.0" encoding="utf-8"?>
<comments xmlns="http://schemas.openxmlformats.org/spreadsheetml/2006/main">
  <authors>
    <author>Мусина Жанат Махсоткызы</author>
  </authors>
  <commentList>
    <comment ref="A635" authorId="0">
      <text>
        <r>
          <rPr>
            <b/>
            <sz val="8"/>
            <color indexed="81"/>
            <rFont val="Tahoma"/>
            <family val="2"/>
            <charset val="204"/>
          </rPr>
          <t>Мусина Жанат Махсоткызы:</t>
        </r>
        <r>
          <rPr>
            <sz val="8"/>
            <color indexed="81"/>
            <rFont val="Tahoma"/>
            <family val="2"/>
            <charset val="204"/>
          </rPr>
          <t xml:space="preserve">
</t>
        </r>
        <r>
          <rPr>
            <sz val="14"/>
            <color indexed="81"/>
            <rFont val="Tahoma"/>
            <family val="2"/>
            <charset val="204"/>
          </rPr>
          <t xml:space="preserve">Пример, даты изменены.
</t>
        </r>
      </text>
    </comment>
  </commentList>
</comments>
</file>

<file path=xl/sharedStrings.xml><?xml version="1.0" encoding="utf-8"?>
<sst xmlns="http://schemas.openxmlformats.org/spreadsheetml/2006/main" count="12249" uniqueCount="1547">
  <si>
    <t xml:space="preserve">№ </t>
  </si>
  <si>
    <t>Наименование организации</t>
  </si>
  <si>
    <t>Код  ТРУ</t>
  </si>
  <si>
    <t xml:space="preserve">Наименование закупаемых товаров, работ и услуг </t>
  </si>
  <si>
    <t>Сатып алынатын тауарлардың, жұмыстардың және қызметтердің атауы</t>
  </si>
  <si>
    <t>Краткая характеристика (описание) товаров, работ и услуг</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</si>
  <si>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</si>
  <si>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</si>
  <si>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</si>
  <si>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</si>
  <si>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</si>
  <si>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</si>
  <si>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</si>
  <si>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</si>
  <si>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</si>
  <si>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</si>
  <si>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</si>
  <si>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</si>
  <si>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</si>
  <si>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</si>
  <si>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</si>
  <si>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</si>
  <si>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</si>
  <si>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</si>
  <si>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</si>
  <si>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</si>
  <si>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</si>
  <si>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қ</t>
  </si>
  <si>
    <t>5 қ</t>
  </si>
  <si>
    <t>6 қ</t>
  </si>
  <si>
    <t>услуга</t>
  </si>
  <si>
    <t>ОИ</t>
  </si>
  <si>
    <t>УАВРиСТ г. Атырау, ул.Гумарова, д. 94</t>
  </si>
  <si>
    <t>65.12.11.00.00.00.02</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</si>
  <si>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</si>
  <si>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</si>
  <si>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Добровольное страхование работника от несчастных случаев при исполнении им (ими) трудовых (служебных) обязанностей.</t>
  </si>
  <si>
    <t xml:space="preserve">авансовый платеж - 0%,оплата в течении 30 рабочих дней с момента  подписания акта оказанных услуг. </t>
  </si>
  <si>
    <t xml:space="preserve">Услуги консультационные в области экологии  </t>
  </si>
  <si>
    <t>УМГ "Актобе" г.Актобе ул. Есет батыра 39А.</t>
  </si>
  <si>
    <t>Услуги по верификации документов для получения квот и участия в Системе торговли квотами парниковых газов</t>
  </si>
  <si>
    <t>УМГ "Тараз", Таразское ЛПУ: Жамбылская обл, Жамбылский район, с.Акбулым</t>
  </si>
  <si>
    <t>ББШ УМГ "Актобе" г.Актобе ул. Есет батыра 39А.</t>
  </si>
  <si>
    <t>ББШ Южный Акбулакское  ЛПУ, ЮКО,Сайрам-ский район, с.Акбулак</t>
  </si>
  <si>
    <t>68.20.12.00.00.00.03</t>
  </si>
  <si>
    <t>Услуги по аренде гаража</t>
  </si>
  <si>
    <t>Гараж жалдау қызметтері</t>
  </si>
  <si>
    <t>Аренда гаража для ТС</t>
  </si>
  <si>
    <t>КҚ үшін гараж жалдау</t>
  </si>
  <si>
    <t>авансовый платеж - 0%, оставшаяся часть в течение 10 рабочих дней с момента подписания акта приема - передачи  оказанных услуг</t>
  </si>
  <si>
    <t>71.20.14.10.00.00.00</t>
  </si>
  <si>
    <t>Услуги по техническому контролю (осмотру) дорожных транспортных средств</t>
  </si>
  <si>
    <t>Жол көлік құралдарын техникалық бақылау (тексеру) қызметтері</t>
  </si>
  <si>
    <t xml:space="preserve">Услуги по техническому контролю (осмотру) дорожных транспортных средств </t>
  </si>
  <si>
    <t>В соответствии с требований Министерства транспорта и коммуникаций Комитета транспортного контроля РК за №16-01-16-05/1821 от 21.12.2011 г.</t>
  </si>
  <si>
    <t>ҚР Көлік және коммуникациялар министрлігі Көлік бақылау комитетінің 21.12.2011ж. №16-01-16-05/1821 талаптарына сәйкес</t>
  </si>
  <si>
    <t xml:space="preserve">     АО "Интергаз Центральная Азия"  </t>
  </si>
  <si>
    <t>39.00.23.16.10.00.00</t>
  </si>
  <si>
    <t>Услуги инвентаризации источников выбросов парниковых газов в атмосферу</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</si>
  <si>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</si>
  <si>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Инвентаризация выбрасов парниковых газов</t>
  </si>
  <si>
    <t>г.Астана, пр.Кабанбай батыра, 19</t>
  </si>
  <si>
    <t>Департамент инициатор</t>
  </si>
  <si>
    <t>ДПБ,ОТиОС</t>
  </si>
  <si>
    <t>ДЭМГиКС</t>
  </si>
  <si>
    <t>ББШ УМГ "Актау" г.Актау. Мангистауская обл.  9 мкр. БЦ «Елес», Мангистауская обл.</t>
  </si>
  <si>
    <t>55.90.12.11.00.00.00</t>
  </si>
  <si>
    <t>Услуги по предоставлению  помещений для проживания рабочих в общежитиях</t>
  </si>
  <si>
    <t>Жатақханаларды жұмысшылардың тұруы үшін үй-жайларды беру қызметтері</t>
  </si>
  <si>
    <t xml:space="preserve">Проживание производственного персонала, для обслуживания магистрального газопровода Жанажол-КС13. </t>
  </si>
  <si>
    <t>Жаңажол-КС13 магистральдық газ құбырына қызмет көрсету үшін өндірістік персоналдың тұруы</t>
  </si>
  <si>
    <t>Организация сервисного обслуживания легкового автотранспорта</t>
  </si>
  <si>
    <t>Жеңіл автокөлікке сервистік қызмет көрсетуді ұйымдастыру</t>
  </si>
  <si>
    <t>Содержание автотехники</t>
  </si>
  <si>
    <t>Автотехниканы күту</t>
  </si>
  <si>
    <t>45.20.30.10.10.00.00</t>
  </si>
  <si>
    <t>Услуги по мойке машин</t>
  </si>
  <si>
    <t>Машиналарды жуу жөніндегі қызметтер</t>
  </si>
  <si>
    <t>Комплекс услуг по мойке машин</t>
  </si>
  <si>
    <t>В соответствии с требованиями экологии и санитарных служб</t>
  </si>
  <si>
    <t>Экология және санитарлық қызметтердің талаптарына сәйкес</t>
  </si>
  <si>
    <t>ЦПЭ</t>
  </si>
  <si>
    <t>УМГ "Кызылорда" г.Кызылорда ул. Бейбарыс Султан №1</t>
  </si>
  <si>
    <t xml:space="preserve">УМГ "Актобе", г.Актобе, ул.Есет-батыра,39. </t>
  </si>
  <si>
    <t xml:space="preserve">УМГ "Южный", г.Алматы, ул. Байтурсынова 46а. </t>
  </si>
  <si>
    <t>ОПРУ</t>
  </si>
  <si>
    <t>Услуга</t>
  </si>
  <si>
    <t>ЭОТТ</t>
  </si>
  <si>
    <t>УМГ "Уральск" г.Уральск ул Д.Нурпиисова 17/6</t>
  </si>
  <si>
    <t>УМГ "Южный" г.Алматы ул. Байтурсынова 46</t>
  </si>
  <si>
    <t>Начало с момента подписания  договора, окончание до 01 марта 2015г.</t>
  </si>
  <si>
    <t>УМГ "Тараз": Таразское ЛПУ, Жамбылс-кая обл, Жамбыл-ский район, с.Акбу-лым</t>
  </si>
  <si>
    <t>ББШ Южный  УМГ "Южный": г.Алматы, РЭУ "Шорнак"</t>
  </si>
  <si>
    <t>74.90.13.13.10.00.00</t>
  </si>
  <si>
    <t>Услуги</t>
  </si>
  <si>
    <t>Филиал "ИТЦ",
 г. Уральск, 
п. Желаево промзона , № 1</t>
  </si>
  <si>
    <t xml:space="preserve">УМГ "Актау",  г. Актау,   мкр. 9«А» зд. 4  БЦ «ЕЛЕС» </t>
  </si>
  <si>
    <t>УМГ "Атырау"
г. Атырау, ул. З.Гумарова 94</t>
  </si>
  <si>
    <t>УМГ "Тараз", Жамбылская область г. Тараз 3-переулок Автомобильная 1 "А"</t>
  </si>
  <si>
    <t>УМГ "Уральск", г. Уральск, ул.Д.Нурпеисовой, д.17/6</t>
  </si>
  <si>
    <t xml:space="preserve"> Ноябрь- декабрь  2014г.</t>
  </si>
  <si>
    <t>Западно-Казахстанская обл.
ПУАВРиСТ "Уральск"</t>
  </si>
  <si>
    <t>авансовый платеж - 0%, оставшаяся часть в течении 30 рабочих дней с момента подписания акта оказанных услуг</t>
  </si>
  <si>
    <t>Атырауская обл.
ПУАВРиСТ «Атырау»</t>
  </si>
  <si>
    <t>Актюбинская обл.
ПУАВРиСТ «Актобе»</t>
  </si>
  <si>
    <t>Западно-Казахстанская обл.
ПУАВРиСТ "Уральск" ТС "ИТЦ"</t>
  </si>
  <si>
    <t>Кызылординская обл.
ПУАВРиСТ "Южный" ТС "Кызылорда"</t>
  </si>
  <si>
    <t>Мангистауская обл.
ПУАВРиСТ «Актау»</t>
  </si>
  <si>
    <t>Жамбылская обл.
ПУАВРиСТ "Южный"
ТС "Тараз"</t>
  </si>
  <si>
    <t>Южно-Казахстанская обл.
ПУАВРиСТ "Южный"
ТС УКК "Шымкент"</t>
  </si>
  <si>
    <t>Алматинская обл.
ПУАВРиСТ "Южный"</t>
  </si>
  <si>
    <t>Актюбинская обл.
УМГ "Актобе"
Жанажолское ЛПУ</t>
  </si>
  <si>
    <t>Жамбылская обл.
УМГ "Тараз"
Таразское ЛПУ</t>
  </si>
  <si>
    <t>84.11.14.11.00.00.00</t>
  </si>
  <si>
    <t>Услуги по аккредитации лаборатории</t>
  </si>
  <si>
    <t>Зертхананы аккредиттеу қызметтері</t>
  </si>
  <si>
    <t>Заключение предаккредитационного договора по аккредитации поверочной лаборатории сл.МиАП,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</si>
  <si>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МжАТ қызметінің тексеру зертханасын аккредиттеу жөнінде аккредиттеу алды шартын жасасу, ҚР «Сәйкестікті бағалау саласында аккредиттеу туралы» Заңына сәйкес, зертхана орналасқан жерді материалдарды сараптау және зертхананы тексеру</t>
  </si>
  <si>
    <t>Западно-Казахстанская обл.
ИТЦ</t>
  </si>
  <si>
    <t>авансовый платёж - 100% в течение 15 рабочих дней с момента получения счёта на оказание услуги</t>
  </si>
  <si>
    <t>Заключение предаккредитационного договора по аккредитации испытательной лаборатории службы ПЭМ,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</si>
  <si>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ӨЭМ қызметінің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</si>
  <si>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Заключение предаккредитационного договора по аккредитации испытательной лаборатории контроля качества и технической диагностики,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</si>
  <si>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Сапаны бақылайтын және техникалық диагностика жасайтын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</si>
  <si>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Западно-Казахстанская обл.
ПУАВРиСТ "Уральск"
ТС "ИТЦ"</t>
  </si>
  <si>
    <t>Услуги по предоставлению помещений для проживания рабочих в общежитиях</t>
  </si>
  <si>
    <t>Жамбылская обл.
ПУАВРиСТ "Южный" ТС "Тараз"</t>
  </si>
  <si>
    <t xml:space="preserve"> Алматинская обл.
ПУАВРиСТ "Южный"</t>
  </si>
  <si>
    <t xml:space="preserve"> Жамбылская обл.
ПУАВРиСТ "Южный" ТС "Тараз"</t>
  </si>
  <si>
    <t>52.21.19.30.16.10.00</t>
  </si>
  <si>
    <t>Услуги по техническому обслуживанию и содержанию подъездных путей</t>
  </si>
  <si>
    <t>Кіреберіс жолдарға техникалық қызмет көрсету және оларды күту қызметтері</t>
  </si>
  <si>
    <t>Техническое обслуживание железнодорожного тупика в п.Боранкул, для разгрузки трубной продукции на станции Опорная</t>
  </si>
  <si>
    <t>Опорная станциясында құбырлық өнімді түсіріп алу үшін Боранқұл к. теміржол тұйығына техникалық қызмет көрсету</t>
  </si>
  <si>
    <t>Мангистауская обл.
УМГ "Актау"
Опорненское ЛПУ
ж/д ст.Опорная</t>
  </si>
  <si>
    <t>43.22.12.10.13.00.00</t>
  </si>
  <si>
    <t>Услуги по техническому обслуживанию системы отопления</t>
  </si>
  <si>
    <t>Жылыту жүйесіне техникалық қызмет көрсету қызметтері</t>
  </si>
  <si>
    <t>Техническое обслуживание котельной</t>
  </si>
  <si>
    <t>Қазандыққа техникалық қызмет көрсету</t>
  </si>
  <si>
    <t>Филиал УКК
г.Шымкент,
ул.К.Толеметова, 22</t>
  </si>
  <si>
    <t>Южно-Казахстанская обл.
г.Шымкент, ул.К.Толеметова, 22
Учебно-курсовой комбинат АО "Интергаз Центральная Азия"</t>
  </si>
  <si>
    <t>06.20.10.00.00.00.40.10.2</t>
  </si>
  <si>
    <t>Газ природный</t>
  </si>
  <si>
    <t>Табиғи газ </t>
  </si>
  <si>
    <t>Смесь различных газообразных углеводородов, не растворенных в нефти, в газообразном состоянии (сырье)</t>
  </si>
  <si>
    <t>Қазақстан Республикасының 1 666 2007 СТ талаптарына сәйкес келетін газ  </t>
  </si>
  <si>
    <t>Газ на собственные нужды и потери, стравливание при проведении ремонтных работ для "БГР-ТБА", соответствующий требованиям СТ Республики Казахстан 1 666 2007</t>
  </si>
  <si>
    <t>Өзіндік қажеттіліктер мен шығындарға газ, "БГА-ТБА" газ құбырларына жөндеу жұмыстарын өткізген кезде газдан босату, Қазақстан Республикасы 1 666 2007 СТ талаптарына сәйкес келетін газ</t>
  </si>
  <si>
    <t>DDP</t>
  </si>
  <si>
    <t>Ежемесячно, со дня подписания договора по 31.12.15г.</t>
  </si>
  <si>
    <t>Авансовый платеж 0%, оплата по факту в течении 30 рабочих дней с момента подписания акта приема - передачи поставленных товаров</t>
  </si>
  <si>
    <t>Тысяча метров кубических</t>
  </si>
  <si>
    <t>ДТГ</t>
  </si>
  <si>
    <t>Газ на восполнение технических потерь в пластах при хранении в подземном хранилище газа "Полторацкое", соответствующий требованиям СТ Республики Казахстан 1 666 2007</t>
  </si>
  <si>
    <t>"Полторацкое"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</si>
  <si>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"Акыр-Тобе", соответствующий требованиям СТ Республики Казахстан 1 666 2007</t>
  </si>
  <si>
    <t>"Ақыр-Төбе"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</si>
  <si>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"Южный" ПХГ "Акыр-Тобе", Жамбылская область</t>
  </si>
  <si>
    <t xml:space="preserve">     АО "Интергаз Центральная Азия"   </t>
  </si>
  <si>
    <t xml:space="preserve"> Газ на собственные нужды и потери, стравливание при проведении ремонтных работ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</si>
  <si>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жөндеу жұмыстарын өткізген кезде газдан босату Қазақстан Республикасы 1 666 2007 СТ талаптарына сәйкес келетін газ</t>
  </si>
  <si>
    <t>УМГ "Атырау" Атырауская область, УМГ "Актау" Мангистауская область</t>
  </si>
  <si>
    <t xml:space="preserve"> Газ на собственные нужды и потери, стравливание при проведении ремонтных работ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</si>
  <si>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жөндеу жұмыстарын өткізген кезде газдан босату Қазақстан Республикасы 1 666 2007 СТ талаптарына сәйкес келетін газ</t>
  </si>
  <si>
    <t>УМГ "Уральск" Западно-Казахстанская область</t>
  </si>
  <si>
    <t xml:space="preserve">     АО "Интергаз Центральная Азия" </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</si>
  <si>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</si>
  <si>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жөндеу жұмыстарын өткізген кезде газдан босату Қазақстан Республикасы 1 666 2007 СТ талаптарына сәйкес келетін газ</t>
  </si>
  <si>
    <t>УМГ "Актобе" Костанайская область</t>
  </si>
  <si>
    <t xml:space="preserve">  Газ на собственные нужды и потери, стравливание при проведении ремонтных работ для газопровода "Бухара-Урал", соответствующий требованиям СТ Республики Казахстан 1 666 2007</t>
  </si>
  <si>
    <t>Өзіндік қажеттіліктер мен шығындарға газ, "Бухара-Орал" газ құбырларына жөндеу жұмыстарын өткізген кезде газдан босату, Қазақстан Республикасы 1 666 2007 СТ талаптарына сәйкес келетін газ</t>
  </si>
  <si>
    <t>УМГ "Актобе" Актюбинская область</t>
  </si>
  <si>
    <t>Газ на восполнение технических потерь в пластах при хранении в подземном хранилище газа "Бозой", соответствующий требованиям СТ Республики Казахстан 1 666 2007</t>
  </si>
  <si>
    <t>"Бозой"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</si>
  <si>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"Актобе" ПХГ "Бозой", Актюбинская область</t>
  </si>
  <si>
    <t xml:space="preserve">  Газ на собственные нужды и потери, стравливание при проведении ремонтных работ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</si>
  <si>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жөндеу жұмыстарын өткізген кезде газдан босату Қазақстан Республикасы 1 666 2007 СТ талаптарына сәйкес келетін газ</t>
  </si>
  <si>
    <t>Товары</t>
  </si>
  <si>
    <t>АО "Интергаз Центральная Азия"</t>
  </si>
  <si>
    <t>49.50.12.10.00.00.00</t>
  </si>
  <si>
    <t>Услуги транспортирования по трубопроводам газа горючего природного</t>
  </si>
  <si>
    <t>Табиғи жанар газын құбырлармен тасымалдау қызметтері</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</si>
  <si>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</si>
  <si>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</si>
  <si>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</si>
  <si>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 xml:space="preserve">Авансовый платеж 0%, оплата по факту в течении 30 рабочих дней с момента подписания акта приема - передачи оказанных услуг </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</si>
  <si>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</si>
  <si>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</si>
  <si>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</si>
  <si>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 xml:space="preserve">Авансовый платеж 100%, оставшаяся часть в течении 30 рабочих дней с момента подписания акта приема - передачи оказанных услуг </t>
  </si>
  <si>
    <t>68.20.12.00.00.00.01</t>
  </si>
  <si>
    <t>Услуги по аренде офисных помещений</t>
  </si>
  <si>
    <t>Аренда офисных помещений  с парковкой для автотранспорта, в том числе оплата  содержания, обслуживания, эксплуатации офиса и коммунальных расходов и всех затрат, связанные с предоставлению в аренду офисных помещений</t>
  </si>
  <si>
    <t xml:space="preserve">Автокөлік үшін көлік тұрағымен бірге офистік жайларды жалдау, соның ішінде офисті күтуге, қызмет көрсетуге, пайдалануға және коммуналдық шығындарға және офистік жайларды жалға беруге байланысты барлық шығындарға төлем жасау </t>
  </si>
  <si>
    <t>г. Астана, Центральный аппарат, пр-т Кабанбай батыра, д. 19</t>
  </si>
  <si>
    <t>авансовый  платеж-0%, оставшаяся часть в течении 30 рабочих дней с момента подписания акта приема-передачи оказанных услуг</t>
  </si>
  <si>
    <t>2015</t>
  </si>
  <si>
    <t xml:space="preserve">Мангистауская обл.,  г. Актау, АУП УМГ Актау, мкр. 9«А» зд. 4  БЦ «ЕЛЕС» </t>
  </si>
  <si>
    <t>Аренда офиса, в том числе оплата расходов на содержание, обслуживание, эксплуатацию офиса, коммунальных расходов и всех затрат, связанных с предоставлением в аренду офиса</t>
  </si>
  <si>
    <t xml:space="preserve">Офисті жалдау, соның ішінде офисті күту, қызмет көрсету, пайдалану шығындарына, коммуналдық шығындарға және офисті жалға беруге байланысты барлық шығындарға төлем жасау </t>
  </si>
  <si>
    <t>Жамбылская область, Жамбылский район, с. Акбұлым,   АУП  УМГ Тараз,  3 Переулок Автомобильный, д. 1А</t>
  </si>
  <si>
    <t>68.20.12.00.00.00.07</t>
  </si>
  <si>
    <t>Услуги по аренде складских помещений</t>
  </si>
  <si>
    <t xml:space="preserve">аренда складского помещения для хранения автошин и мебели </t>
  </si>
  <si>
    <t>автошиналар мен жиһазды сақтау үшін қойма жайын жалдау</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</si>
  <si>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</si>
  <si>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</si>
  <si>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</si>
  <si>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</si>
  <si>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жинастыру, қоқысты шығару, қорғауды және қауіпсіздікті қамтамасыз ету, почта, кір жуу қызметтері</t>
  </si>
  <si>
    <t xml:space="preserve">Офисті мерекелік безендіру, кабельдік теледидар, электрондық өткізу құжаттары, кіруді бақылау жүйесіне профилактикалық қызмет көрсету, химтазарту, аумақты қардан тазалау, аумақты көгалдандыру, қасбетті жуу, бейнебақылау жүйесіне қызмет көрсету, инженерлік жабдықты пайдалану, қызмет көрсету және жөндеу, офистік жабдықты санитарлық өңдеу, желдету және ауа баптау жүйелеріне сервистік қызмет көрсету, лифтілерге қызмет көрсету, өрт қауіпсіздігі жүйелеріне қызмет көрсету, қазандарға профилактикалық қызмет көрсету, қажетті керек-жарақпен, құрал-саймандармен, жабдықпен, шаруашылық тауарлармен, жуу құралдарымен жабдықтау, кір жуғыш орынның қызметтері, ғимаратты автоматтандыру жүйесін жаңғырту, сумен, жылумен, энергиямен жабдықтау жүйесін тексеру, коммуналдық қызметтер, шығару </t>
  </si>
  <si>
    <t>Атырауская обл,  г. Атырау, АУП УМГ Атырау, ул.Гумарова,   д. 94</t>
  </si>
  <si>
    <t>ОВХ</t>
  </si>
  <si>
    <t>81.10.10.07.10.00.00</t>
  </si>
  <si>
    <t>Услуги по комплексному обслуживанию и содержанию зданий и прилегающей территории</t>
  </si>
  <si>
    <t>Ғимараттар мен іргелес жатқан аумаққа кешендік қызмет көрсету және күту жөніндегі қызметтер</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</si>
  <si>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</si>
  <si>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</si>
  <si>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Мангистауская обл.,  Бейнеуский район, с.Бейнеу, Бейнеуское ЛПУ                                           
</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</si>
  <si>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</si>
  <si>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</si>
  <si>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Мангистауская обл.,  Бейнеуский район, пос. Боранкул, Опорненское ЛПУ</t>
  </si>
  <si>
    <t>Мангистауская обл.,  город Жанаозен, промзона, Жанаозенское ЛПУ</t>
  </si>
  <si>
    <t>Атырауская область, Макатский р-н., пос.Макат, Макатское ЛПУ</t>
  </si>
  <si>
    <t>Атырауская область, Исатайский р-н. пос.Нарын,  п/п Тайман</t>
  </si>
  <si>
    <t>Атырауская область, Махамбетский   р-н. пос.Талдыкуль, Редутское ЛПУ</t>
  </si>
  <si>
    <t xml:space="preserve">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</si>
  <si>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t>
  </si>
  <si>
    <t xml:space="preserve">Атырауская область, Индерский р-н, пос. Индер, Индерское ЛПУ </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</si>
  <si>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</si>
  <si>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 xml:space="preserve">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 </t>
  </si>
  <si>
    <t>Западно-Казахстанская область, г.Уральск, ул.Д.Нурпеисовой, 17/6,  филиал УМГ «Уральск»</t>
  </si>
  <si>
    <t>Западно-Казахстанская область, Таскалинский р/н, п. Чижа, Чижинское ЛПУ</t>
  </si>
  <si>
    <t>Западно-Казахстанская область, Джангалинский р/н, п.Джангала, ул. Бирлик,  Джангалинское ЛПУ</t>
  </si>
  <si>
    <t xml:space="preserve">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t>
  </si>
  <si>
    <t>Западно-Казахстанская область, Зеленовский район, п. Новенький, Уральское ЛПУ</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</si>
  <si>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</si>
  <si>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г.Актобе, ул.Есет-батыра, 39, филиал УМГ «Актобе»</t>
  </si>
  <si>
    <t xml:space="preserve">Актюбинская область, Шалкарский район, п. Бозой, ул. Абая  дом 33 кв. 2, Аральское ЛПУ п.Бозой  </t>
  </si>
  <si>
    <t xml:space="preserve">Актюбинская область, Шалкарский район, п. Бозой, ул. Мөнкеби дом 10, Аральское ЛПУ п.Бозой  </t>
  </si>
  <si>
    <t>Актюбинская область, г.Кандыагаш, промзона, промплощадка Жанажолского ЛПУ</t>
  </si>
  <si>
    <t>Костанайская область, г. Костанай, ул. Энергетиков 35, кв.1, Костанайское ЛПУ г.Костанай</t>
  </si>
  <si>
    <t>Костанайская область, г. Рудный, промплощадка АРП г. Рудный, район станции Железорудная, Костанайское ЛПУ г.Рудный</t>
  </si>
  <si>
    <t xml:space="preserve">Актюбинская область, Хромтауский район, п. Тамды, ул. Молдагуловой дом 5 кв. 2, Краснооктябрьское ЛПУ  </t>
  </si>
  <si>
    <t>Актюбинская область, Шалкарский район, п. Кауылжыр,  промплощадка КС-12 (новая) Шалкарского ЛПУ</t>
  </si>
  <si>
    <t>Актюбинская область, Мугалжарский район, п. Кайынды, промплощадка КС-13 Шалкарского ЛПУ</t>
  </si>
  <si>
    <t>Актюбинская область, Шалкарский район, г.Шалкар, пос.Газопровод, промзона, ул.Ондирис, здание 20, ПУАВР и СТ «Актобе»</t>
  </si>
  <si>
    <t xml:space="preserve"> г.Алматы, ул.Байтурсынова, 46/А,  филиал УМГ «Южный»</t>
  </si>
  <si>
    <t xml:space="preserve">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</si>
  <si>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Западно-Казахстанская область, г.Уральск, п.Желаево, Промзона д.1, филиал ИТЦ</t>
  </si>
  <si>
    <t>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</si>
  <si>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</si>
  <si>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Жамбылская область, Турар Рыскуловский район, с. Акыртобе,  ПХГ Акыртобе </t>
  </si>
  <si>
    <t xml:space="preserve">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t>
  </si>
  <si>
    <t>Кызылординская область, г. Кызылорда, ул.   Бейбарыс Султан 1,  филиал УМГ "Кызылорда"</t>
  </si>
  <si>
    <t>ДАСО</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</si>
  <si>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</si>
  <si>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</si>
  <si>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</si>
  <si>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</si>
  <si>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(майларды, сұйықтықтарды, сүзгіштерді, тежегіш қалыптарды, білтелерді, белдіктерді ауыстыру)</t>
  </si>
  <si>
    <t xml:space="preserve">ГСМ, техобслуживание, мойка, страхование ГПО владельцев автотранспортных средств, услуги автостоянки (теплые гаражи), прочие услуги (техосмотр, (пере) регистрация, аптечки, огнетушитель, окружающая среда)
</t>
  </si>
  <si>
    <t>ЖЖМ, тех.қызмет көрсету, жуу, автокөлік құралдары иелерінің АҚЖ сақтандыру, көлік тұрағы қызметтері (жылы гараждар), өзге шығындар (техбайқау, (қайта) тіркеу, дәріқұтылар, өрт сөндіргіш, қоршаған орта)</t>
  </si>
  <si>
    <t>Атмосфераға  парникті газдар шығарындылары көздерін түгендеу қызметтері</t>
  </si>
  <si>
    <t>Парникті газдар шығарындыларының көздеріне тексеріс өткізу, ілеспелі есепті жасап, парникті газдардың түрлерін және мөлшерін анықтау</t>
  </si>
  <si>
    <t>Парникті газдардың шығарындыларын түгендеу</t>
  </si>
  <si>
    <t>Экология саласындағы кеңес беру қызметтері</t>
  </si>
  <si>
    <t>Квоталар алу және жылымық гадар квоталарына сауда-саттық жасау жүйесіне қатысу үшін құжаттарды верификациялау қызметтері</t>
  </si>
  <si>
    <t>Жазатайым оқиғалардан сақтандыру қызметтері</t>
  </si>
  <si>
    <t>Қызметкердің еңбек (қызмет) міндеттерін атқарған кезде оның өмірі мен денсаулығына зиян келтіргені үшін жұмыс берушінің азаматтық-құқықтық жауапкершілігін</t>
  </si>
  <si>
    <t>Қызметкер еңбек (қызмет) міндеттерін атқарған кезде оны жазатайым жағдайлардан ерікті сақтандыру</t>
  </si>
  <si>
    <t>53.10.11.30.10.00.00</t>
  </si>
  <si>
    <t>Услуги по подписке на газеты</t>
  </si>
  <si>
    <t>Газеттерге жазылу бойынша қызметтер</t>
  </si>
  <si>
    <t>Услуги по организации  подписки на газеты  для сотрудников Общества</t>
  </si>
  <si>
    <t>Қоғам қызметкерлеріне газеттерге жазылуды ұйымдастыру бойынша қызметтер</t>
  </si>
  <si>
    <t>предоплата в размере 100%</t>
  </si>
  <si>
    <t>ПС</t>
  </si>
  <si>
    <t>Атырауская обл,  г. Атырау, УАВРиСТ, ул.Гумарова,   д. 94</t>
  </si>
  <si>
    <t>Западно-Казахстанская обл.,  г. Уральск  АУП УМГ Уральск, ул.Д.Нурпеисовой, д.17/6</t>
  </si>
  <si>
    <t xml:space="preserve">Актюбинская обл.,  г.Актобе, АУП УМГ Актобе, ул. Есет батыра, д. 39А </t>
  </si>
  <si>
    <t>Жамбылская область, Жамбылский район, с. Акбұлым,   АУП  УМГ Тараз,  3 Переулок Автомобильный, д. 1А для АГП</t>
  </si>
  <si>
    <t>53.10.11.30.11.00.00</t>
  </si>
  <si>
    <t xml:space="preserve">Жамбылская область, Жамбылский район, с. Акбұлым,   АУП  УМГ Тараз,  3 Переулок Автомобильный, д. 1А </t>
  </si>
  <si>
    <t>Алматинская обл.                     г. Алматы, АУП УМГ Южный, ул. Байтурсынова, 46</t>
  </si>
  <si>
    <t xml:space="preserve"> Кызылординская область, г. Кызылорда, ул.   Бейбарыс Султан 1, АУП УМГ Кызылорда</t>
  </si>
  <si>
    <t>Услуги по подписке на журналы</t>
  </si>
  <si>
    <t>Журналдарға жазылу бойынша қызметтер</t>
  </si>
  <si>
    <t>Услуги по организации  подписки на журналы  для сотрудников Общества</t>
  </si>
  <si>
    <t>Қоғам қызметкерлеріне журналдарға жазылуды ұйымдастыру бойынша қызметтер</t>
  </si>
  <si>
    <t>Западно-Казахстанская обл.,  г. Уральск , АУП филиал ИТЦ, пос.Желаево, промзона 1</t>
  </si>
  <si>
    <t>Қоғам қызметкерлерінежурналдарға жазылуды ұйымдастыру бойынша қызметтер</t>
  </si>
  <si>
    <t>Всего</t>
  </si>
  <si>
    <t>Офистік үй-жайларды жалға алу бойынша қызметтер</t>
  </si>
  <si>
    <t>Қоймалық үй-жайларды жалға алу бойынша қызметтер</t>
  </si>
  <si>
    <t>65.12.50.10.00.00.01</t>
  </si>
  <si>
    <t>Услуги по страхованию ответственности владельцев опасных объектов</t>
  </si>
  <si>
    <t>Қауіпті нысандарды иеленушілердің жауапкершілігін сақтандыру бойынша қызметтер</t>
  </si>
  <si>
    <t>Услуги по страхованию ответственности владельцев опасных объектов (источников повышенной опасности)</t>
  </si>
  <si>
    <t>Қауіпті нысандарды (қауіптілігі жоғары көздер) иеленушілердің жауапкершілігін сақтандыру бойынша қызметтер</t>
  </si>
  <si>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</si>
  <si>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</si>
  <si>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Авансовый платеж - 100%</t>
  </si>
  <si>
    <t xml:space="preserve"> УМГ "Южный",
г. Алматы, Алматинская, Южно-Казахстанская обл.
</t>
  </si>
  <si>
    <t xml:space="preserve">УМГ "Тараз",
 г. Тараз, 
Жамбылская обл. </t>
  </si>
  <si>
    <t xml:space="preserve"> УМГ "Актобе"
г. Актобе, Акюбинская, Костанайская  обл.</t>
  </si>
  <si>
    <t>авансовый платеж - 0%,оплата в течении 30 рабочих дней с момента  подписания договора.</t>
  </si>
  <si>
    <t>65.12.49.00.
00.00.01</t>
  </si>
  <si>
    <t>Услуги по страхованию имущества</t>
  </si>
  <si>
    <t>Мүлікті өрттен сақтандыру бойынша қызметтер</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</si>
  <si>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</si>
  <si>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</si>
  <si>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 xml:space="preserve"> УМГ "Южный", 
г. Алматы, Алматинская, Южно-Казахстанская обл.,</t>
  </si>
  <si>
    <t xml:space="preserve">УМГ "Тараз",
 г. Тараз, 
Жамбылская обл., </t>
  </si>
  <si>
    <t xml:space="preserve"> УМГ "Актобе"
г. Актобе, Акюбинская, Костанайская  обл.,</t>
  </si>
  <si>
    <t>УМГ "Уральск"
г. Уральск, 
Западно-Казахстанская обл.,</t>
  </si>
  <si>
    <t>филиал "ИТЦ"
г. Уральск, 
Западно-Казахстанская обл.,</t>
  </si>
  <si>
    <t>ДУА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</si>
  <si>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</si>
  <si>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</si>
  <si>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көтеру бойынша білім беру қызметтері</t>
  </si>
  <si>
    <t>Подготовка, переподготовка и повышение квалификации работников,включая организацию обучающих тренингов и семинаров</t>
  </si>
  <si>
    <t>Оқыту тренингтері мен семинарларын ұйымдастыруды қоса алғанда, қызметкерлерді даярлау, қайта даярлау және біліктілігін жетілдіру</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</si>
  <si>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</si>
  <si>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</si>
  <si>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г.Астана, Пр.Кабанбай батыра, 19, офис блока "В"</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</si>
  <si>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</si>
  <si>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</si>
  <si>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</si>
  <si>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</si>
  <si>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ДУЧРиСП</t>
  </si>
  <si>
    <t>45.20.24.09.00.00.00</t>
  </si>
  <si>
    <t>Услуги по техническому обслуживанию автотранспорта и специальной техники</t>
  </si>
  <si>
    <t xml:space="preserve"> Автокөлікке және арнайы техникаға техникалық қызмет көрсету жөніндегі қызметтер</t>
  </si>
  <si>
    <t>Комплекс услуг по техническому обслуживанию автотранспорта и специальной техники</t>
  </si>
  <si>
    <t>Автокөлікке және арнайы техникаға техникалық қызмет көрсету жөніндегі қызметтер кешені</t>
  </si>
  <si>
    <t>78.30.12.11.00.00.00</t>
  </si>
  <si>
    <t>Услуги по аутсорсингу персонала</t>
  </si>
  <si>
    <t>Персонал аутсорсингі жөніндегі қызметтер</t>
  </si>
  <si>
    <t xml:space="preserve"> 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</si>
  <si>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</si>
  <si>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r>
      <t>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t>
    </r>
    <r>
      <rPr>
        <sz val="14"/>
        <color rgb="FFFF0000"/>
        <rFont val="Times New Roman"/>
        <family val="1"/>
        <charset val="204"/>
      </rPr>
      <t xml:space="preserve"> </t>
    </r>
  </si>
  <si>
    <t>58.12.20.10.00.00.00</t>
  </si>
  <si>
    <t>Услуги по изданию (размещению) справочников и списков адресатов</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</si>
  <si>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</si>
  <si>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</si>
  <si>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</si>
  <si>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На всей территории Республики Казахстан</t>
  </si>
  <si>
    <t>авансовый  платеж-0%, оставшаяся часть в течении 30 рабочих дней с момента подписания акта приема-передачи</t>
  </si>
  <si>
    <t>Анықтамалықтар мен адресаттар тізімін шығару (орналастыру) бойынша қызметтер</t>
  </si>
  <si>
    <t>Мазмұны бойынша емес, өз нысаны бойынша қорғалған, тақырыптық шеңберінің кеңейтуге, нақты мәселе жөнінде мәліметтердің барынша толықтығына сипатты ұмтылысы бар баспаларды баспа немесе электронды түрінде орналастыру бойынша қызметтер</t>
  </si>
  <si>
    <t>Авансовый платеж - 100% ,(по квартально)</t>
  </si>
  <si>
    <t>ДОЗ</t>
  </si>
  <si>
    <t>73.11.11.12.00.00.00</t>
  </si>
  <si>
    <t>Услуги по размещению объявлений в печатных изданиях</t>
  </si>
  <si>
    <t>Баспа басылымдарында хабарландыруларды орналастыру бойынша қызметтер</t>
  </si>
  <si>
    <t xml:space="preserve">Размещение объявления о проведении закупок способом открытого тендера на веб-сайте Заказчика и организатора закупок и на веб-сайте,определенном Фондом,и публикация в переодическом печатном издании, распространяемом на всей территории Республики Казахстан, с переодичностью издания не менее 3 (трех) раз в неделю:   </t>
  </si>
  <si>
    <t>Ашық тендер тәсілімен сатып алуды жүргізу туралы хабарландыруды Тапсырыс берушінің және сатып алуды ұйымдастырушының веб-сайтында және Қор белгілеген веб-сайтта орналастыру және аптасына кемінде 3 (үш) рет шығатын, Қазақстан Республикасының бүкіл аумағында таратылатын мерзімді баспа басылымында жариялау</t>
  </si>
  <si>
    <t>33.12.11.13.10.00.00</t>
  </si>
  <si>
    <t>Текущее обслуживание турбин</t>
  </si>
  <si>
    <t>Турбиналарға ағымдағы қызмет көрсету</t>
  </si>
  <si>
    <t>Текущее обслуживание газовой турбины</t>
  </si>
  <si>
    <t>Газ турбинасына ағымдағы қызмет көрсету</t>
  </si>
  <si>
    <t>Техническое обслуживание газоперекачивающих агрегатов типа ГПА-10-01 на КС «Акколь»</t>
  </si>
  <si>
    <t>"Ақкөл" КС ГПА-10-01 түріндегі газ айдаушы агрегаттарына техникалық қызмет көрсету</t>
  </si>
  <si>
    <t>Атырауская область, 
Курмангазинский район, 
п. Акколь, 
КС "Акколь" 
УМГ "Атырау"</t>
  </si>
  <si>
    <t>авансовый платеж 0%, оплата по факту - в течении 30 рабочих дней после подписания Акта выполненных этапов работ</t>
  </si>
  <si>
    <t>Работа</t>
  </si>
  <si>
    <t>Техническое обслуживание газоперекачивающих агрегатов типа ГПА-10-01 на КС «Тайман»</t>
  </si>
  <si>
    <t>"Тайман" КС ГПА-10-01 түріндегі газ айдаушы агрегаттарына техникалық қызмет көрсету</t>
  </si>
  <si>
    <t>Атырауская область, 
Исатайский район, 
КС "Тайман" 
УМГ "Атырау"</t>
  </si>
  <si>
    <t>Техническое обслуживание основного и вспомогательного оборудования нового турбокомпрессорного цеха №4 компрессорной станции «Макат»</t>
  </si>
  <si>
    <t>"Мақат" компрессорлық станциясының жаңа №4 турбокомпрессорлық цехының негізгі және қосалқы жабдығына техникалық қызмет көрсету</t>
  </si>
  <si>
    <t>Атырауская область, Макатский район, п. Макат, Макатское ЛПУ, УМГ "Атырау"</t>
  </si>
  <si>
    <t>Начало - со дня подписания договора, окончание - до 30.12.2015г.</t>
  </si>
  <si>
    <t>33.13.19.14.00.00.00</t>
  </si>
  <si>
    <t xml:space="preserve">Техническое обслуживание системы пожарной </t>
  </si>
  <si>
    <t>Өрт сөндіру жүйесіне техникалық қызмет көрсету</t>
  </si>
  <si>
    <t>Техническое обслуживание оборудования АГПТ ТКЦ-4 КС "Опорная"</t>
  </si>
  <si>
    <t>"Опорная" КС ТКЦ-4 ГАӨС жабдығына техникалық қызмет көрсету</t>
  </si>
  <si>
    <t>Мангистауская область, Бейнеуский район, 
село Боранкул, 
КС "Опорная",
 УМГ "Актау"</t>
  </si>
  <si>
    <t>Техническое обслуживание оборудования АГПТ КС "Редут"</t>
  </si>
  <si>
    <t>"Редут" КС ГАӨС жабдығына техникалық қызмет көрсету</t>
  </si>
  <si>
    <t>Атырауская область, 
Махамбетский район, 
п.Талдыколь, 
КС "Редут" 
УМГ "Атырау"</t>
  </si>
  <si>
    <t>Техническое обслуживание оборудования АГПТ КС "Тайман"</t>
  </si>
  <si>
    <t>"Тайман" КС ГАӨС жабдығына техникалық қызмет көрсету</t>
  </si>
  <si>
    <t>Техническое обслуживание оборудования АГПТ КС "Акколь"</t>
  </si>
  <si>
    <t>"Ақкөл" КС ГАӨС жабдығына техникалық қызмет көрсету</t>
  </si>
  <si>
    <t>ДКСиР</t>
  </si>
  <si>
    <t>Работы</t>
  </si>
  <si>
    <t>61.30.10.10.00.00.00</t>
  </si>
  <si>
    <t>Услуги спутниковой связи</t>
  </si>
  <si>
    <t>Спутниктік байланыс қызметтері</t>
  </si>
  <si>
    <t>Услуги пользования спутниковой связью</t>
  </si>
  <si>
    <t>Спутниктік байланыстарды пайдалану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</si>
  <si>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</si>
  <si>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</si>
  <si>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Западно-Казахстанская область,УМГ "Уральск"</t>
  </si>
  <si>
    <t>Авансовый платеж - 0%, оставшаяся часть в течении 30 рабочих дней с момента подписания акта приема оказанных услуг</t>
  </si>
  <si>
    <t xml:space="preserve"> Алматинская область, Южно-Казахстанская область, г. Алматы,УМГ "Южный" </t>
  </si>
  <si>
    <t>Жамбылская область,УМГ "Тараз"</t>
  </si>
  <si>
    <t>Мангистауская область,УМГ "Актау"</t>
  </si>
  <si>
    <t>Услуги по предоставлению земных станций спутниковой связи сети передачи данных и голоса для подразделений АО «ИнтергазЦентральнаяАзия»</t>
  </si>
  <si>
    <t>Кызылординская область ,УМГ "Кызылорда",для  ТОО "ГБШ"</t>
  </si>
  <si>
    <t>Южно-Казахстанская область, УМГ "Южный" для ТОО "ГБШ"</t>
  </si>
  <si>
    <t>61.10.11.06.01.00.00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</si>
  <si>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</si>
  <si>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</si>
  <si>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</si>
  <si>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</si>
  <si>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сторонних операторов связи</t>
  </si>
  <si>
    <t>Басқа байланыс операторларының қызметтері</t>
  </si>
  <si>
    <t>61.10.11.01.01.00.00</t>
  </si>
  <si>
    <t>Услуги фиксированной местной телефонной связи</t>
  </si>
  <si>
    <t>Нақты жергілікті телефон байланысы қызметтері</t>
  </si>
  <si>
    <t>Услуги фиксированной местной телефонной связи  - доступ и пользование</t>
  </si>
  <si>
    <t>Бекітілген телефон қызметтері – рұқсат және пайдалану</t>
  </si>
  <si>
    <t>Услуги телекоммуникаций</t>
  </si>
  <si>
    <t>Телекоммуникациялық қызметтер</t>
  </si>
  <si>
    <t xml:space="preserve"> Центральный аппарат,г. Астана</t>
  </si>
  <si>
    <t>Услуги телефонии (городские телефоны), междугородних и международных переговоров.</t>
  </si>
  <si>
    <t>Телефония (қалалық телефондар), қалааралық және халықаралық келіссөздер қызметтері</t>
  </si>
  <si>
    <t>61.10.43.01.01.00.00</t>
  </si>
  <si>
    <t xml:space="preserve">Услуги по доступу к Интернету </t>
  </si>
  <si>
    <t>Интернетке қатынау жөніндегі қызметтер</t>
  </si>
  <si>
    <t>Услуги, направленные на предоставление доступа к Интернету широкополосному по сетям проводным</t>
  </si>
  <si>
    <t>Сымды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</si>
  <si>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</si>
  <si>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</si>
  <si>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61.90.10.07.00.00.00</t>
  </si>
  <si>
    <t>Услуги аренды IP каналов</t>
  </si>
  <si>
    <t>ІР арналарын пайдалану қызметтері</t>
  </si>
  <si>
    <t>Аренда IP VPN каналов (выделенная линия)</t>
  </si>
  <si>
    <t>IP VPN арналарын жалға алу (бөлінген желі)</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</si>
  <si>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</si>
  <si>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</si>
  <si>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Актюбинская область,УМГ "Актобе"</t>
  </si>
  <si>
    <t xml:space="preserve"> Услуги по предоставлению доступа к сети подвижной спутниковой связи </t>
  </si>
  <si>
    <t xml:space="preserve">Көшпелі жерсеріктік байланыс желісіне қатынауды ұсыну қызметтері </t>
  </si>
  <si>
    <t>61.20.11.10.00.00.00</t>
  </si>
  <si>
    <t xml:space="preserve">Услуги мобильной связи </t>
  </si>
  <si>
    <t>Ұялы байланыс қызметтері</t>
  </si>
  <si>
    <t>Услуги мобильной связи - доступ и пользование</t>
  </si>
  <si>
    <t>Ұялы байланыс қызметтері – рұқсат және пайдалану</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</si>
  <si>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</si>
  <si>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</si>
  <si>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</si>
  <si>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</si>
  <si>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Предоставление услуг  по контролю расхода топлива и мониторинга транспорта</t>
  </si>
  <si>
    <t>Отын шығысын бақылау және көлік мониторингі қызметтерін көрсету</t>
  </si>
  <si>
    <t>Предоставление услуг по системе безопасности и видеонаблюдению</t>
  </si>
  <si>
    <t>Қауіпсіздік және бейнебақылау жүйелері қызметтерін көрсету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</si>
  <si>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</si>
  <si>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</si>
  <si>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Алматинская область, Южно-Казахстанская область, г. Алматы, УМГ "Южный",  для АГП</t>
  </si>
  <si>
    <t>61.10.20.02.00.00.00</t>
  </si>
  <si>
    <t>Услуги по эксплуатации и техобслуживанию коммутационно-передаточного оборудования</t>
  </si>
  <si>
    <t>Коммутациялық-беріліс құрал-жабдықтарының техникалық қызмет көрсетуі мен пайдалану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</si>
  <si>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</si>
  <si>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Жерасты байланыс желілері арқылы тікелей байланысты қамтамасыз ету мақсатында коммутациялық-беріліс құрал-жабдықтарының техникалық қызмет көрсетуі мен пайдалану бойынша қызметтер</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</si>
  <si>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</si>
  <si>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</si>
  <si>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</si>
  <si>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</si>
  <si>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</si>
  <si>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</si>
  <si>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</si>
  <si>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</si>
  <si>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</si>
  <si>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</si>
  <si>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</si>
  <si>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</si>
  <si>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43.21.10.10.30.12.00</t>
  </si>
  <si>
    <t>Услуги по техническому обслуживанию системы видеонаблюдения</t>
  </si>
  <si>
    <t>Бейнебақылау жүйесіне техникалық қызмет көрсету бойынша қызметтер</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</si>
  <si>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</si>
  <si>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Қондырғының құраушы бөліктерін механикалық зақымданулардың жоқтығына, бекіту беріктігіне сырттай тексеру, ажыратқыштар мен ауыстырып қосқыштардың жұмыс күйін, жарықтық индикацияның ақаусыздығын, қабылдау- бақылау құрылғысында пломбалардың болуын бақылау, тестілеу</t>
  </si>
  <si>
    <t>Услуги технического обслуживания системы безопасности и видеонаблюдения</t>
  </si>
  <si>
    <t>Қауіпсіздік және бейнебақылау жүйелеріне техникалық қызмет көрсету қызметтері</t>
  </si>
  <si>
    <t>Сопровождение внедренной функциональности информационной системы SAP и техническая поддержка программного обеспечения SAP</t>
  </si>
  <si>
    <t>SAP ақпараттық жүйесінің енгізілген функционалдығын қолдау және  SAP бағдарламалық жабдықтамасын техникалық қолдау</t>
  </si>
  <si>
    <t>62.02.30.10.30.00.00</t>
  </si>
  <si>
    <t>Услуги по техническому обслуживанию серверного оборудования</t>
  </si>
  <si>
    <t>Серверлік құрал-жабдықтардың техникалық қызмет көрсетуі бойынша қызметтер</t>
  </si>
  <si>
    <t>Техническая поддержка серверного оборудования, включая настройку, сопровождение и текущее обслуживание</t>
  </si>
  <si>
    <t>Қолдау және ағымдағы қызмет көрсету, жөнге келтірмен қоса, серверлік құрал-жабдықтарды техникалық қолдау</t>
  </si>
  <si>
    <t>Техническое сопровождение информационных систем</t>
  </si>
  <si>
    <t>Ақпараттық жүйелерді техникалық сүйемелдеу</t>
  </si>
  <si>
    <t>ДИТиТ</t>
  </si>
  <si>
    <t>53.20.11.10.10.00.00</t>
  </si>
  <si>
    <t>Услуги курьерской почты внутри страны</t>
  </si>
  <si>
    <t>Курьерлік поштаның ел ішіндегі қызметтері</t>
  </si>
  <si>
    <t>осуществление доставки отправлений внутри страны (пакеты)</t>
  </si>
  <si>
    <t>ел ішінде жіберілімдерді жеткізуді жүзеге асыру (пакеттер)</t>
  </si>
  <si>
    <t>авансовый платёж-0%,оставшаяся часть в течении 30 рабочих дней с момента подписания акта приёмки выполненных работ (оказанных услуг)</t>
  </si>
  <si>
    <t>пп.15 п 140</t>
  </si>
  <si>
    <t>Канцелярия</t>
  </si>
  <si>
    <t>г.Актобе, ул.Есет Батыра 39, для ББШ</t>
  </si>
  <si>
    <t>ББШ  Кызылорда, Кызылординская обл: г.Кызылорда ул. Бейбарыс Султан №1</t>
  </si>
  <si>
    <t>С 23 декабря 2014г. по 22 декабря 2015 г.</t>
  </si>
  <si>
    <t>пп.7 п 140</t>
  </si>
  <si>
    <t>пп.2 п 137</t>
  </si>
  <si>
    <t xml:space="preserve">пп.2 п 137 </t>
  </si>
  <si>
    <t>пп.6 п 140</t>
  </si>
  <si>
    <t>пп.4 п 137</t>
  </si>
  <si>
    <t xml:space="preserve">пп.25 п 137 </t>
  </si>
  <si>
    <t>ИТОГО:</t>
  </si>
  <si>
    <t>Всего:</t>
  </si>
  <si>
    <t>пп.7 п 137</t>
  </si>
  <si>
    <t>Западно-Казахстанская область, Филиал "ИТЦ", г. Уральск,п. Желаево промзона , № 1</t>
  </si>
  <si>
    <t>Актюбинская область,Костанайская область,УМГ "Актобе"</t>
  </si>
  <si>
    <t>Атырауская обл., г.Атырау,УАВР и СТ</t>
  </si>
  <si>
    <t xml:space="preserve"> Алматинская область, г. Алматы,УМГ "Южный" </t>
  </si>
  <si>
    <t>Южно-Казахстанская область.  г. Шымкент, Учебно-курсовой комбинат (УКК)</t>
  </si>
  <si>
    <t xml:space="preserve"> Актюбинская область,УМГ "Актобе",для  ТОО "ГБШ"</t>
  </si>
  <si>
    <t>Жамбылская область,УМГ "Тараз",для АГП</t>
  </si>
  <si>
    <t>Магистральный газопровод «Средняя Азия -Центр»,(МГ САЦ)</t>
  </si>
  <si>
    <t>Магистральный газопровод «Союз»    (МГ Союз)</t>
  </si>
  <si>
    <t>Магистральный газопровод «Бухара - Урал»,(МГ Бухара - Урал)</t>
  </si>
  <si>
    <t>Магистральный газопровод «Акшабулак - Кызылорда»,(МГ Акшабулак - Кызылорда)</t>
  </si>
  <si>
    <t>Магистральный газопровод «Бухарский газоносный район - Ташкент-Бишкек-Алматы»,(МГ БГР - ТБА)</t>
  </si>
  <si>
    <t>Южно-Казахстанская область, УМГ "Южный"</t>
  </si>
  <si>
    <t>Техническое сопровождение инфраструктуры информационных технологий и ее централизованное управление в едином технологически связанном комплексе</t>
  </si>
  <si>
    <r>
      <t>Ақпараттық технологиялар</t>
    </r>
    <r>
      <rPr>
        <sz val="14"/>
        <color rgb="FF000000"/>
        <rFont val="Segoe UI"/>
        <family val="2"/>
        <charset val="204"/>
      </rPr>
      <t> инфрақұрылымын техникалық сүйемелдеу және оны бәрыңғай технологиялы байланыстағы кешен ретінде орталықтандырылған басқару жүргізу</t>
    </r>
  </si>
  <si>
    <t>С даты подписания договора по 31.12.2015 г.</t>
  </si>
  <si>
    <t xml:space="preserve">Мангистауская область,УМГ "Актау" г.Актау,9 мкр. БЦ «Елес», </t>
  </si>
  <si>
    <t>Атырауская область,УМГ "Атырау",г.Атырау, ул.Гумарова 94</t>
  </si>
  <si>
    <t>АО "Интергаз Центральная Азия"( УМГ "Уральск", ИТЦ, УМГ "Атырау", УМГ "Актобе", "УАВРиСТ",УМГ "Южный" , УМГ "Тараз", УМГ "Кызылорда",УМГ "Актау", "УКК")</t>
  </si>
  <si>
    <t>Южная система газопроводов</t>
  </si>
  <si>
    <t>УМГ "Южный" ПХГ "Полторацкое"</t>
  </si>
  <si>
    <t>33.12.29.22.00.00.00</t>
  </si>
  <si>
    <t>Ремонт и техническое обслуживание машин специального назначения</t>
  </si>
  <si>
    <t>Арнайы мақсаттағы машиналарды жөндеу және техникалық қызмет көрсету</t>
  </si>
  <si>
    <t xml:space="preserve">Для поддержания технически исправного состояния специальной техники  </t>
  </si>
  <si>
    <t xml:space="preserve"> Арнайы техниканы техникалық жарамды күйінде ұстау үшін</t>
  </si>
  <si>
    <t>Западно-Казахстанская область, ПУАВРиСТ "Уральск"</t>
  </si>
  <si>
    <t>работа</t>
  </si>
  <si>
    <t>Атырауская область, ПУАВРиСТ "Атырау"</t>
  </si>
  <si>
    <t>Актюбинская область, ПУАВРиСТ "Актобе"</t>
  </si>
  <si>
    <t>Алматинская область, ПУАВРиСТ "Южный"</t>
  </si>
  <si>
    <t>Алматинская область, ПУАВРиСТ "Южный" Тараз</t>
  </si>
  <si>
    <t>Алматинская область, ПУАВРиСТ "Южный"   Кызылорда</t>
  </si>
  <si>
    <t>Мангистауская область, ПУАВРиСТ "Актау"</t>
  </si>
  <si>
    <t>45.20.21.32.11.00.00</t>
  </si>
  <si>
    <t>Текущий ремонт автотранспорта специального или специализированного назначения</t>
  </si>
  <si>
    <t>Арнайы немесе мамандандырылған мақсаттағы автокөлікті ағымдағы жөндеу</t>
  </si>
  <si>
    <t xml:space="preserve"> Арнайы техниканы техникалық жарамды күйінде ұстау үшін </t>
  </si>
  <si>
    <t>НДС не облагается пп.11 п 140</t>
  </si>
  <si>
    <t>НДС не облагается пп.6 п 140</t>
  </si>
  <si>
    <t>Начало: со дня подписания договора и завершение:  31.01.2015 года</t>
  </si>
  <si>
    <t>Зертханаларды аккредиттеу бойынша қызметтер</t>
  </si>
  <si>
    <t>Проведение проверки и признания органом по аккредитации компетентности поверочной лаборатории Таразского ЛПУ на право поверки СИ</t>
  </si>
  <si>
    <t>Аккредиттеу жөніндегі органның Тараз ЖӨБ тексеру зертханасының ӨҚ тексеру құқығына құзыреттілігін тексеруі және тануы</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</si>
  <si>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</si>
  <si>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</si>
  <si>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Стационарлық объектілерді, сондай-ақ осы объектілерде орналасқан қызметкерлерді және мүлікті құқыққа қайшы араласудан ведомстводан тыс күзету бойынша қызметтер</t>
  </si>
  <si>
    <t>Услуги по вневедомственной охране стационарных объектов, линейной части газопровода, а также персонала и имущества расположенных на этих объектах, от противоправных посягательств</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</si>
  <si>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000000"/>
        <rFont val="Segoe UI"/>
        <family val="2"/>
        <charset val="204"/>
      </rPr>
      <t> </t>
    </r>
  </si>
  <si>
    <t>УМГ "Уральск" Западно-Казахстанская обл, г.Уральск</t>
  </si>
  <si>
    <t>УМГ "Актобе" - Актюбинская обл.,г. Актобе</t>
  </si>
  <si>
    <t xml:space="preserve"> УМГ "Южный" - Южно-Казахстанская обл., Алматинская обл., г.Алматы</t>
  </si>
  <si>
    <t>УМГ "Тараз"-Жамбыльская обл</t>
  </si>
  <si>
    <t>УАВРиСТ Атырауская обл, г. Атырау</t>
  </si>
  <si>
    <t>62.09.20.10.10.15.00</t>
  </si>
  <si>
    <t>Услуги по администрированию и техническому обслуживанию системного программного обеспечения</t>
  </si>
  <si>
    <t>Жүйелік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</si>
  <si>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системного</t>
  </si>
  <si>
    <t>Бағдарламалық қамтамасыз етудің жүйелі техникалық қызмет көрсетуі мен әкімшілендіру</t>
  </si>
  <si>
    <t>Атырауская область,УМГ "Атырау",г.Атырау</t>
  </si>
  <si>
    <t>Кызылординская область, г. Кызылорда,УМГ "Кызылорда"</t>
  </si>
  <si>
    <t>Мангистауская область,УМГ "Актау" г.Актау</t>
  </si>
  <si>
    <t>УАВРиСТ г. Атырау</t>
  </si>
  <si>
    <t>Южно-Казахстанская область, г.Шымкент,Учебно-курсовой комбинат АО "Интергаз Центральная Азия"</t>
  </si>
  <si>
    <t>Для поддержания технически исправного состояния специальной техники  Комацу</t>
  </si>
  <si>
    <t>Комацу арнайы техниканы техникалық жарамды күйінде ұстау үшін</t>
  </si>
  <si>
    <t xml:space="preserve">Для поддержания технически исправного состояния специальной техники Комацу </t>
  </si>
  <si>
    <t xml:space="preserve"> Комацу арнайы техниканы техникалық жарамды күйінде ұстау үшін </t>
  </si>
  <si>
    <t xml:space="preserve">Комацу арнайы техниканы техникалық жарамды күйінде ұстау үшін </t>
  </si>
  <si>
    <t xml:space="preserve">Для поддержания технически исправного состояния специальной техники   - оборудования мобильной компрессорной станции (МКС) </t>
  </si>
  <si>
    <t>ҰКС тораптары және компоненттеріне  өндіруші зауыт белгілеген жабдықтарды пайдалану ережелеріне сәйкес  АЖ  және ТҚ  жүргізу.</t>
  </si>
  <si>
    <t xml:space="preserve">Текущий ремонт автотранспорта специального или специализированного назначения </t>
  </si>
  <si>
    <t>Текущий ремонт автомобильных кранов и грузоподъемных механизмов</t>
  </si>
  <si>
    <t xml:space="preserve">Автомобиль крандары мен жүк көтеретін механизмдердің жарамсыз тораптары мен детальдерін анықтау үшін </t>
  </si>
  <si>
    <t>33.12.29.27.00.00.00</t>
  </si>
  <si>
    <t>Текущий ремонт оборудования автозаправочных станций</t>
  </si>
  <si>
    <t>Жанар-жағар май станцияларының жабдықтарын ағымдағы жөндеу</t>
  </si>
  <si>
    <t>Для поддержания технически исправного состояния оборудования автозаправочных станций</t>
  </si>
  <si>
    <t xml:space="preserve">Авто Май құю станциялары жабдығын техникалық жарамды күйінде ұстау үшін </t>
  </si>
  <si>
    <t xml:space="preserve">Для поддержания технически исправного состояния специальной техники - пропарочной передвижной установки ППУА-1600  </t>
  </si>
  <si>
    <t>33.19.10.52.00.00.00</t>
  </si>
  <si>
    <t>Работы по ремонту и техническому обслуживанию сварочных агрегатов</t>
  </si>
  <si>
    <t>Дәнекерлеу агрегаттарын жөндеу және техникалық қызмет көрсету бойынша жұмыстар</t>
  </si>
  <si>
    <t>Для поддержания технически исправного состояния  специального оборудования (АУРА-7001-3 ЛАБС-7К2М )</t>
  </si>
  <si>
    <t>Арнайы жабдығын техникалық жарамды күйінде ұстау үшін</t>
  </si>
  <si>
    <t>Для поддержания технически исправного состояния специальной техники  - цементировочного агрегата ЦА-320</t>
  </si>
  <si>
    <t xml:space="preserve">Авто Май құю станциялары жабдығын ағымдағы жөндеу </t>
  </si>
  <si>
    <t>Для поддержания технически исправного состояния специальной техники - экскаваторов-планировщиков</t>
  </si>
  <si>
    <t xml:space="preserve">Для поддержания технически исправного состояния специальной техники - метанолловоза </t>
  </si>
  <si>
    <t>авансовый платеж - 30%, оставшаяся часть в течении 30 рабочих дней с момента подписания акта выполненных работ</t>
  </si>
  <si>
    <t>33.12.12.26.00.00.00</t>
  </si>
  <si>
    <t>Текущий ремонт кранов</t>
  </si>
  <si>
    <t>Крандарды ағымдағы жөндеу</t>
  </si>
  <si>
    <t>Жамбылская  область, ПУАВРиСТ "Южный" Тараз</t>
  </si>
  <si>
    <t>Кызылординская область, ПУАВРиСТ "Южный"   Кызылорда</t>
  </si>
  <si>
    <t>62.09.20.10.11.26.00</t>
  </si>
  <si>
    <t>Услуги по администрированию и техническому обслуживанию сервисного программного обеспечения</t>
  </si>
  <si>
    <t> Сервистік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</si>
  <si>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сервисного</t>
  </si>
  <si>
    <t>Бағдарламалық қамтамасыз етудің сервистік техникалық қызмет көрсетуі мен әкімшілендіру</t>
  </si>
  <si>
    <t>Атырауская область,УМГ "Атырау"</t>
  </si>
  <si>
    <t>Услуги по организации высокоскоростных выделенных каналов передачи данных</t>
  </si>
  <si>
    <t>49.42.11.11.00.00.00</t>
  </si>
  <si>
    <t>Услуги по перевозкам на автодорожном транспорте, оказываемые при переезде физическим и юридическим лицам</t>
  </si>
  <si>
    <t>Жеке және заңды тұлғалар көшкен кезде көрсетілетін автожол көлігінде тасымалдау бойынша қызметтер</t>
  </si>
  <si>
    <t>перевозка офисного имущества работников</t>
  </si>
  <si>
    <t>жұмыскерлердің офистік мүлігін көшіру</t>
  </si>
  <si>
    <t>82.30.11.13.00.00.00</t>
  </si>
  <si>
    <t>Услуги по организации форума</t>
  </si>
  <si>
    <t>Форум ұйымдастыру бойынша қызметтер</t>
  </si>
  <si>
    <t>Комплекс услуг по организации форума (проведение форума с приглашением специалистов, обучение, проведение тренингов, деловых игр, семинаров)</t>
  </si>
  <si>
    <t>Форум ұйымдастыру бойынша қызметтер кешені (мамандарды шақырумен форум өткізу, оқыту, тренингтер, іскери ойындар, семинарлар өткізу)</t>
  </si>
  <si>
    <t>Услуги по организации участия сотрудников Общества в выставках и конференциях,форумах, в том числе международных по нефтегазовой тематике</t>
  </si>
  <si>
    <t>Қоғам қызметкерлерінің мұнай-газ тақырыбы бойынша көрмелерге және конференцияларға, форумдарға, соның ішінде халықаралық форумдарға қатысуын ұйымдастыру қызметтері</t>
  </si>
  <si>
    <t>Январь-февраль</t>
  </si>
  <si>
    <t/>
  </si>
  <si>
    <t>пп.3 п 140</t>
  </si>
  <si>
    <t>Жанатын табиғи газды құбырлармен тасымалдау бойынша қызметтер</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</si>
  <si>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</si>
  <si>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</si>
  <si>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Апрель-май</t>
  </si>
  <si>
    <t>Российская Федерация</t>
  </si>
  <si>
    <t>Начало с 01.05.2015 по 31.12.2015г.</t>
  </si>
  <si>
    <t>авансовый  платеж-100%</t>
  </si>
  <si>
    <t>ДМТС</t>
  </si>
  <si>
    <t>49.32.12.20.00.00.00</t>
  </si>
  <si>
    <t>Услуги по аренде легковых автомобилей с водителем</t>
  </si>
  <si>
    <t>Жеңіл автомобильдерді жүргізушісімен жалға беру бойынша қызметтер</t>
  </si>
  <si>
    <t>Аренда легковых автомобилей с предоставлением услуг водителя</t>
  </si>
  <si>
    <t>Жүргізуші қызметтерін ұсынумен жеңіл автомобильдерді жалға беру</t>
  </si>
  <si>
    <t>Для обслуживания работников филиала по трассе магистрального газопровода</t>
  </si>
  <si>
    <t>Магистральдық газ құбырының трассасы бойынша филиал жұмыскерлеріне қызмет көрсету үшін</t>
  </si>
  <si>
    <t>Декабрь 2014г.</t>
  </si>
  <si>
    <t>С 1 февраля,окончание по 31.12.2015 г.</t>
  </si>
  <si>
    <t>пп.3 п 137</t>
  </si>
  <si>
    <t>С 1 января,окончание по 31.01.2015 г.</t>
  </si>
  <si>
    <t xml:space="preserve">авансовый платеж - 30%,оплата в течении 30 рабочих дней с момента  подписания акта оказанных услуг. </t>
  </si>
  <si>
    <t>Приложение №1</t>
  </si>
  <si>
    <t>09.10.12.29.00.00.00</t>
  </si>
  <si>
    <t>Работы по проведению мероприятий по противофонтанной безопасности</t>
  </si>
  <si>
    <t>Бұрқаққа қарсы қауіпсіздік жөніндегі іс-шараларды өткізу бойынша жұмыстар</t>
  </si>
  <si>
    <t>Комплекс работ по проведению мероприятий по противофонтанной безопасности при эксплуатации подземных хранилищ газа</t>
  </si>
  <si>
    <t>Газды жерасты сақтау қоймаларын пайдалану кезінде фонтанға қарсы қауіпсіздік жөніндегі іс-шараларды өткізу бойынша жұмыстар кешені</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</si>
  <si>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№006  от 25.04.03г. на эксплуатацию Бозойской группы подземных хранилищ газа.</t>
  </si>
  <si>
    <t>Бозой жер асты газ қоймалары тобын пайдалануға жасалған 25.04.03ж. №006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</si>
  <si>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Актюбинская обл., УМГ "Актобе" Аральское ЛПУ</t>
  </si>
  <si>
    <t>авансовый платеж - 0%, оставшаяся часть в течении 30 рабочих дней с момента подписания акта приема выполненных работ</t>
  </si>
  <si>
    <t>ДПХГ</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</si>
  <si>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№004  от 25.04.03г. на эксплуатацию подземного хранилища природного газа на участке "Полторацкое"</t>
  </si>
  <si>
    <t>"Полторацк" учаскесінде жер асты газ қоймалары тобын пайдалануға жасалған 25.04.03ж. №004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</si>
  <si>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Южно-Казахстанская обл., УМГ "Южный" Полторацкое ЛПУ</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</si>
  <si>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№005  от 25.04.03г. на эксплуатацию подземного хранилища природного газа на участке "Акыртобе"</t>
  </si>
  <si>
    <t>"Ақыртөбе" учаскесінде жер асты табиғи газ қоймасын пайдалануға жасалған 25.04.03ж. №005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</si>
  <si>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 xml:space="preserve">Жамбылская обл., УМГ "Тараз"  Таразское ЛПУ </t>
  </si>
  <si>
    <t>Декабрь  2014г.</t>
  </si>
  <si>
    <t>19.20.21.00.00.00.11.20.1</t>
  </si>
  <si>
    <t>Бензин</t>
  </si>
  <si>
    <t>Жанармай</t>
  </si>
  <si>
    <t xml:space="preserve">неэтилированный и этилированный, произведенный для двигателей с искровым зажиганием: АИ-80 </t>
  </si>
  <si>
    <t xml:space="preserve">этилді емес және этилді,ұшқынмен жанатын қозғалтқыштар үшін: АИ-80 </t>
  </si>
  <si>
    <t>Западно-Казахстанская область, Зеленовский район, Трёкинский сельский округ, склад «Уральского ЛПУ» УМГ "Уральск"</t>
  </si>
  <si>
    <t>EXW</t>
  </si>
  <si>
    <t>по заявке покупателя в течение 10 дней  до 30.06.2015г.</t>
  </si>
  <si>
    <t>Литр (куб. дм.)</t>
  </si>
  <si>
    <t>Западно-Казахстанская область, Таскалинский район, п. Чижа, склад «Чижинского ЛПУ» УМГ "Уральск"</t>
  </si>
  <si>
    <t>Западно-Казахстанская область, Жангалинский район, п. Жангала, ул. Бирлик, д.34, склад «Джангалинского ЛПУ» УМГ "Уральск"</t>
  </si>
  <si>
    <t>Атырауская область, Жылойский район,город Кульсары,склад  «Кульсаринского ЛПУ» УМГ "Атырау"</t>
  </si>
  <si>
    <t xml:space="preserve">Атырауская область, Макатский район, пос. Макат, склад  «Макатского ЛПУ» УМГ "Атырау" </t>
  </si>
  <si>
    <t>Атырауская область, Махамбетский район,пос. Талдыкул, склад  «Редутского ЛПУ» УМГ "Атырау"</t>
  </si>
  <si>
    <t>Атырауская область, Курмангазинский район, село Акколь, склад  «Аккольского ЛПУ»  УМГ "Атырау"</t>
  </si>
  <si>
    <t>Атырауская область, Индерский район, пос. Индерборский, склад  «Индерского ЛПУ» УМГ "Атырау"</t>
  </si>
  <si>
    <t>Атырауская область, Исатайский район, ст. Нарын, склад  «п/п Тайман»   УМГ "Атырау" - Промплощадка Тайман</t>
  </si>
  <si>
    <t>г. Актобе,  ул. Есет -Батыра 39, Центральный склад УМГ "Актобе"</t>
  </si>
  <si>
    <t>Актюбинская область, Шалкарский район, пос. Бозой, склад «Аральского ЛПУ» УМГ "Актобе"</t>
  </si>
  <si>
    <t>Актюбинская область, Шалкарский район,село Кауылжыр, склад «Шалкарского ЛПУ» УМГ "Актобе"</t>
  </si>
  <si>
    <t>Актюбинская область, Хромтауский район, пос. Тамды, склад «Краснооктябрьского ЛПУ» УМГ "Актобе"</t>
  </si>
  <si>
    <t>Актюбинская область, город Кандыагаш, промзона ЖЛПУ, склад «Жанажолского ЛПУ» УМГ "Актобе"</t>
  </si>
  <si>
    <t>Костанайская область, г. Рудный, станция Железорудная, промплощадка АРП, склад "Костанайского ЛПУ" УМГ "Актобе"</t>
  </si>
  <si>
    <t>Алматинская обл., Карасайский р-н, г. Каскелен, ул. Бауыржана Момышулы, №14 "Алматинское ЛПУМГ" УМГ "Южный"</t>
  </si>
  <si>
    <t>Южно-Казахстанская обл., Сарыагашский р-он, село Жибек-жолы, склад "Полторацкого ЛПУ" УМГ "Южный"</t>
  </si>
  <si>
    <t>Южно-Казахстанская обл., Сайрамский р-он, село Акбулак, Карамуртское шоссе б/н склад "Акбулакского ЛПУ" УМГ "Южный"</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</si>
  <si>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</si>
  <si>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 для ББШ</t>
  </si>
  <si>
    <t>Мангистауская область, город Жанаозен, склад «Жанаозенского ЛПУ»  УМГ "Актау"</t>
  </si>
  <si>
    <t>Мангистауская область, село Бейнеу, склад «Бейнеуского ЛПУ»  УМГ "Актау"</t>
  </si>
  <si>
    <t>Мангистауская область, Бейнеуский район,село Боранкуль, склад «Опорненского ЛПУ»  УМГ "Актау"</t>
  </si>
  <si>
    <t>Жамбылская область, Жамбылский район, село Акбулым, поселок Газовиков, склад "Таразского ЛПУ"   УМГ "Тараз"</t>
  </si>
  <si>
    <t>19.20.21.00.00.00.11.40.1</t>
  </si>
  <si>
    <t xml:space="preserve">неэтилированный и этилированный, произведенный для двигателей с искровым зажиганием: АИ-92 </t>
  </si>
  <si>
    <t xml:space="preserve">нэтилді емес және этилді,ұшқынмен жанатын қозғалтқыштар үшін: АИ-92 </t>
  </si>
  <si>
    <t xml:space="preserve">Западно-Казахстанская область, г.Уральск, ул. Ружейникова 1/4, склад БМТО УМГ "Уральск" АУП </t>
  </si>
  <si>
    <t>г.Атырау, ул. Контейнерская, 36, АУП УМГ "Атырау"</t>
  </si>
  <si>
    <t>Актюбинская область, Шалкарский район, пос. Бозой, склад «Аральского ЛПУ» УМГ "Актобе" для ББШ</t>
  </si>
  <si>
    <t>Алматинская обл., Карасайский р-н, г. Каскелен, ул. Бауыржана Момышулы, №14 АУП " УМГ "Южный"</t>
  </si>
  <si>
    <t>Алматинская обл., Карасайский р-н, г. Каскелен, ул. Бауыржана Момышулы, №14 "Алматинское ЛПУМГ" УМГ "Южный" для АГП</t>
  </si>
  <si>
    <t>Южно-Казахстанская обл., Сарыагашский р-он, село Жибек-жолы, склад "Полторацкого ЛПУ" УМГ "Южный" для АГП</t>
  </si>
  <si>
    <t>Южно-Казахстанская обл., Сайрамский р-он, село Акбулак, Карамуртское шоссе б/н склад "Акбулакского ЛПУ" УМГ "Южный" для АГП</t>
  </si>
  <si>
    <t>Южно-Казахстанская обл., Сайрамский р-он, село Акбулак, Карамуртское шоссе б/н склад "Акбулакского ЛПУ" УМГ "Южный" для ББШ</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</si>
  <si>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</si>
  <si>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t>
  </si>
  <si>
    <t>Жамбылская область, Жамбылский район, село Акбулым, поселок Газовиков, склад "Таразского ЛПУ"   УМГ "Тараз" для АГП</t>
  </si>
  <si>
    <t>Жамбылская область, Жамбылский район, село Акбулым, поселок Газовиков, склад "Таразского ЛПУ"   УМГ "Тараз" АУП</t>
  </si>
  <si>
    <t>г. Шымкент, ул. К.Толеметова, 22, Учебно-курсовой комбинат АО "Интергаз Центральная Азия"</t>
  </si>
  <si>
    <t>Атырау, ул.З.Гумарова 94, филиал УАВРиСТ</t>
  </si>
  <si>
    <t>г. Уральск, ул. Ружейникова, 1/4. ПУАВР и СТ «Уральск».</t>
  </si>
  <si>
    <t>Атырауская область, Махамбетский раойон, с. Талдыколь. ПУАВРиСT «Атырау».</t>
  </si>
  <si>
    <t>Актюбинская область, г. Шалкар, поселок Газовиков. ПУАВРиСT «Актобе».</t>
  </si>
  <si>
    <t>Мангистауская область, Бейнеуский район, пос. Бейнеу. ПУАВРиСT «Актау».</t>
  </si>
  <si>
    <t>Алматинская область, Карасайский район, г. Каскелен, ул. Б. Момышулы, 14. ПУАВРиСT «Южный».</t>
  </si>
  <si>
    <t xml:space="preserve">19.20.21.00.00.00.11.60.1 </t>
  </si>
  <si>
    <t xml:space="preserve">неэтилированный и этилированный, произведенный для двигателей с искровым зажиганием: АИ-95 </t>
  </si>
  <si>
    <t xml:space="preserve">этилді емес және этилді,ұшқынмен жанатын қозғалтқыштар үшін: АИ-95 </t>
  </si>
  <si>
    <t>г.Уральск, ул. Ружейникова 1/4,склад «Инженерно-технического центра» АО "Интергаз Центральная Азия", АУП ИТЦ</t>
  </si>
  <si>
    <t>19.20.26.00.00.00.00.40.1</t>
  </si>
  <si>
    <t xml:space="preserve">Топливо дизельное </t>
  </si>
  <si>
    <t xml:space="preserve">Дизель отыны </t>
  </si>
  <si>
    <t xml:space="preserve">межсезонное, температура застывания не выше -15°С </t>
  </si>
  <si>
    <t xml:space="preserve">маусымаралық, қату температурасы -15°С-ден аспайтын </t>
  </si>
  <si>
    <t>19.20.26.00.00.00.00.20.1</t>
  </si>
  <si>
    <t xml:space="preserve">Дизель жанармайы </t>
  </si>
  <si>
    <t xml:space="preserve">зимнее, плотность при 20 °С не более 840 кг/м3, температура застывания не выше -35°С - - 45°С </t>
  </si>
  <si>
    <t xml:space="preserve">қысқы, 20 °С тығыздығы 840 кг/м3 артық емес, қату температурасы -35°С - - 45°Сжоғары емес </t>
  </si>
  <si>
    <t xml:space="preserve">Алматинская обл., Карасайский р-н, г. Каскелен, ул. Бауыржана Момышулы, №14 "Алматинское ЛПУМГ" УМГ "Южный" </t>
  </si>
  <si>
    <t xml:space="preserve">Южно-Казахстанская обл., Сайрамский р-он, село Акбулак, Карамуртское шоссе б/н склад "Акбулакского ЛПУ" УМГ "Южный" </t>
  </si>
  <si>
    <t>19.20.26.00.00.00.00.30.1</t>
  </si>
  <si>
    <t xml:space="preserve">арктическое, плотность при 20 °С не более 830 кг/м3, температура застывания не выше -55°С </t>
  </si>
  <si>
    <t xml:space="preserve">арктикалық, 20 °С тығыздығы 830 кг/м3 артық емес, қату температурасы -35°С - - 55°С жоғары емес </t>
  </si>
  <si>
    <t>по заявке покупателя в течение 15 дней  до 31.12.2015г.</t>
  </si>
  <si>
    <t>ОТП</t>
  </si>
  <si>
    <t>Начало со дня подписания договора, завершение по 01.03.2015г.</t>
  </si>
  <si>
    <t xml:space="preserve">УМГ "Актау", г. Актау, 9-А микрорайон, здание №4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</si>
  <si>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</si>
  <si>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</si>
  <si>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</si>
  <si>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</si>
  <si>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</si>
  <si>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</si>
  <si>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</si>
  <si>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</si>
  <si>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</si>
  <si>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</si>
  <si>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</si>
  <si>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</si>
  <si>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</si>
  <si>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</si>
  <si>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</si>
  <si>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</si>
  <si>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</si>
  <si>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</si>
  <si>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</si>
  <si>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</si>
  <si>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</si>
  <si>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</si>
  <si>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</si>
  <si>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</si>
  <si>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</si>
  <si>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</si>
  <si>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</si>
  <si>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</si>
  <si>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</si>
  <si>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</si>
  <si>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</si>
  <si>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</si>
  <si>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</si>
  <si>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</si>
  <si>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</si>
  <si>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</si>
  <si>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</si>
  <si>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</si>
  <si>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</si>
  <si>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</si>
  <si>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</si>
  <si>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</si>
  <si>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</si>
  <si>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</si>
  <si>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</si>
  <si>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</si>
  <si>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</si>
  <si>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</si>
  <si>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</si>
  <si>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</si>
  <si>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</si>
  <si>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</si>
  <si>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</si>
  <si>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</si>
  <si>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</si>
  <si>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</si>
  <si>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</si>
  <si>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</si>
  <si>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</si>
  <si>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</si>
  <si>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</si>
  <si>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</si>
  <si>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</si>
  <si>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</si>
  <si>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</si>
  <si>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</si>
  <si>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</si>
  <si>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</si>
  <si>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</si>
  <si>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</si>
  <si>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</si>
  <si>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</si>
  <si>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</si>
  <si>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</si>
  <si>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</si>
  <si>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</si>
  <si>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</si>
  <si>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</si>
  <si>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</si>
  <si>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</si>
  <si>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</si>
  <si>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</si>
  <si>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</si>
  <si>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</si>
  <si>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</si>
  <si>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</si>
  <si>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</si>
  <si>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</si>
  <si>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</si>
  <si>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</si>
  <si>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</si>
  <si>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</si>
  <si>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</si>
  <si>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</si>
  <si>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</si>
  <si>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</si>
  <si>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</si>
  <si>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</si>
  <si>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</si>
  <si>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</si>
  <si>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</si>
  <si>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</si>
  <si>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</si>
  <si>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</si>
  <si>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</si>
  <si>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</si>
  <si>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</si>
  <si>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</si>
  <si>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</si>
  <si>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</si>
  <si>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</si>
  <si>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</si>
  <si>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</si>
  <si>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</si>
  <si>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</si>
  <si>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</si>
  <si>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</si>
  <si>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</si>
  <si>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</si>
  <si>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</si>
  <si>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</si>
  <si>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</si>
  <si>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</si>
  <si>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</si>
  <si>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</si>
  <si>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</si>
  <si>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</si>
  <si>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</si>
  <si>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</si>
  <si>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</si>
  <si>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</si>
  <si>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</si>
  <si>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</si>
  <si>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</si>
  <si>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</si>
  <si>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</si>
  <si>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</si>
  <si>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</si>
  <si>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</si>
  <si>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</si>
  <si>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</si>
  <si>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</si>
  <si>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</si>
  <si>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</si>
  <si>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</si>
  <si>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</si>
  <si>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</si>
  <si>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</si>
  <si>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</si>
  <si>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</si>
  <si>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</si>
  <si>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</si>
  <si>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</si>
  <si>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</si>
  <si>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</si>
  <si>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</si>
  <si>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</si>
  <si>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</si>
  <si>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</si>
  <si>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</si>
  <si>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</si>
  <si>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</si>
  <si>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</si>
  <si>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</si>
  <si>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</si>
  <si>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</si>
  <si>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</si>
  <si>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</si>
  <si>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</si>
  <si>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</si>
  <si>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</si>
  <si>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</si>
  <si>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</si>
  <si>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</si>
  <si>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</si>
  <si>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</si>
  <si>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</si>
  <si>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</si>
  <si>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</si>
  <si>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</si>
  <si>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</si>
  <si>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</si>
  <si>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</si>
  <si>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</si>
  <si>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</si>
  <si>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</si>
  <si>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</si>
  <si>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</si>
  <si>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</si>
  <si>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</si>
  <si>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</si>
  <si>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</si>
  <si>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</si>
  <si>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</si>
  <si>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</si>
  <si>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</si>
  <si>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</si>
  <si>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</si>
  <si>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</si>
  <si>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</si>
  <si>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</si>
  <si>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</si>
  <si>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</si>
  <si>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</si>
  <si>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</si>
  <si>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</si>
  <si>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</si>
  <si>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</si>
  <si>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</si>
  <si>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</si>
  <si>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</si>
  <si>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</si>
  <si>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</si>
  <si>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</si>
  <si>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</si>
  <si>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</si>
  <si>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</si>
  <si>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</si>
  <si>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</si>
  <si>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</si>
  <si>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</si>
  <si>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</si>
  <si>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</si>
  <si>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</si>
  <si>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</si>
  <si>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</si>
  <si>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</si>
  <si>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</si>
  <si>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</si>
  <si>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</si>
  <si>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</si>
  <si>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</si>
  <si>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</si>
  <si>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</si>
  <si>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</si>
  <si>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</si>
  <si>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</si>
  <si>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</si>
  <si>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</si>
  <si>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</si>
  <si>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</si>
  <si>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</si>
  <si>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255 У</t>
  </si>
  <si>
    <t>254 У</t>
  </si>
  <si>
    <t>253 У</t>
  </si>
  <si>
    <t>252 У</t>
  </si>
  <si>
    <t>251 У</t>
  </si>
  <si>
    <t>250 У</t>
  </si>
  <si>
    <t>249 У</t>
  </si>
  <si>
    <t>248 У</t>
  </si>
  <si>
    <t>247 У</t>
  </si>
  <si>
    <t>246 У</t>
  </si>
  <si>
    <t>245 У</t>
  </si>
  <si>
    <t>244 У</t>
  </si>
  <si>
    <t>243 У</t>
  </si>
  <si>
    <t>242 У</t>
  </si>
  <si>
    <t>241 У</t>
  </si>
  <si>
    <t>240 У</t>
  </si>
  <si>
    <t>239 У</t>
  </si>
  <si>
    <t>238 У</t>
  </si>
  <si>
    <t>237 У</t>
  </si>
  <si>
    <t>236 У</t>
  </si>
  <si>
    <t>235 У</t>
  </si>
  <si>
    <t>234 У</t>
  </si>
  <si>
    <t>233 У</t>
  </si>
  <si>
    <t>232 У</t>
  </si>
  <si>
    <t>231 У</t>
  </si>
  <si>
    <t>230 У</t>
  </si>
  <si>
    <t>229 У</t>
  </si>
  <si>
    <t>228 У</t>
  </si>
  <si>
    <t>227 У</t>
  </si>
  <si>
    <t>226 У</t>
  </si>
  <si>
    <t>225 У</t>
  </si>
  <si>
    <t>224 У</t>
  </si>
  <si>
    <t>223 У</t>
  </si>
  <si>
    <t>222 У</t>
  </si>
  <si>
    <t>221 У</t>
  </si>
  <si>
    <t>220 У</t>
  </si>
  <si>
    <t>219 У</t>
  </si>
  <si>
    <t>218 У</t>
  </si>
  <si>
    <t>217 У</t>
  </si>
  <si>
    <t>216 У</t>
  </si>
  <si>
    <t>215 У</t>
  </si>
  <si>
    <t>214 У</t>
  </si>
  <si>
    <t>213 У</t>
  </si>
  <si>
    <t>212 У</t>
  </si>
  <si>
    <t>211 У</t>
  </si>
  <si>
    <t>210 У</t>
  </si>
  <si>
    <t>209 У</t>
  </si>
  <si>
    <t>208 У</t>
  </si>
  <si>
    <t>207 У</t>
  </si>
  <si>
    <t>206 У</t>
  </si>
  <si>
    <t>205 У</t>
  </si>
  <si>
    <t>204 У</t>
  </si>
  <si>
    <t>203 У</t>
  </si>
  <si>
    <t>202 У</t>
  </si>
  <si>
    <t>201 У</t>
  </si>
  <si>
    <t>200 У</t>
  </si>
  <si>
    <t>199 У</t>
  </si>
  <si>
    <t>198 У</t>
  </si>
  <si>
    <t>197 У</t>
  </si>
  <si>
    <t>196 У</t>
  </si>
  <si>
    <t>195 У</t>
  </si>
  <si>
    <t>194 У</t>
  </si>
  <si>
    <t>193 У</t>
  </si>
  <si>
    <t>192 У</t>
  </si>
  <si>
    <t>191 У</t>
  </si>
  <si>
    <t>190 У</t>
  </si>
  <si>
    <t>189 У</t>
  </si>
  <si>
    <t>188 У</t>
  </si>
  <si>
    <t>187 У</t>
  </si>
  <si>
    <t>186 У</t>
  </si>
  <si>
    <t>185 У</t>
  </si>
  <si>
    <t>184 У</t>
  </si>
  <si>
    <t>183 У</t>
  </si>
  <si>
    <t>182 У</t>
  </si>
  <si>
    <t>181 У</t>
  </si>
  <si>
    <t>180 У</t>
  </si>
  <si>
    <t>179 У</t>
  </si>
  <si>
    <t>178 У</t>
  </si>
  <si>
    <t>177 У</t>
  </si>
  <si>
    <t>176 У</t>
  </si>
  <si>
    <t>175 У</t>
  </si>
  <si>
    <t>174 У</t>
  </si>
  <si>
    <t>173 У</t>
  </si>
  <si>
    <t>172 У</t>
  </si>
  <si>
    <t>171 У</t>
  </si>
  <si>
    <t>170 У</t>
  </si>
  <si>
    <t>169 У</t>
  </si>
  <si>
    <t>168 У</t>
  </si>
  <si>
    <t>167 У</t>
  </si>
  <si>
    <t>166 У</t>
  </si>
  <si>
    <t>165 У</t>
  </si>
  <si>
    <t>164 У</t>
  </si>
  <si>
    <t>163 У</t>
  </si>
  <si>
    <t>162 У</t>
  </si>
  <si>
    <t>161 У</t>
  </si>
  <si>
    <t>160 У</t>
  </si>
  <si>
    <t>159 У</t>
  </si>
  <si>
    <t>158 У</t>
  </si>
  <si>
    <t>157 У</t>
  </si>
  <si>
    <t>156 У</t>
  </si>
  <si>
    <t>155 У</t>
  </si>
  <si>
    <t>154 У</t>
  </si>
  <si>
    <t>153 У</t>
  </si>
  <si>
    <t>152 У</t>
  </si>
  <si>
    <t>151 У</t>
  </si>
  <si>
    <t>150 У</t>
  </si>
  <si>
    <t>149 У</t>
  </si>
  <si>
    <t>148 У</t>
  </si>
  <si>
    <t>147 У</t>
  </si>
  <si>
    <t>146 У</t>
  </si>
  <si>
    <t>145 У</t>
  </si>
  <si>
    <t>144 У</t>
  </si>
  <si>
    <t>143 У</t>
  </si>
  <si>
    <t>142 У</t>
  </si>
  <si>
    <t>141 У</t>
  </si>
  <si>
    <t>140 У</t>
  </si>
  <si>
    <t>139 У</t>
  </si>
  <si>
    <t>138 У</t>
  </si>
  <si>
    <t>137 У</t>
  </si>
  <si>
    <t>136 У</t>
  </si>
  <si>
    <t>135 У</t>
  </si>
  <si>
    <t>134 У</t>
  </si>
  <si>
    <t>133 У</t>
  </si>
  <si>
    <t>132 У</t>
  </si>
  <si>
    <t>131 У</t>
  </si>
  <si>
    <t>130 У</t>
  </si>
  <si>
    <t>129 У</t>
  </si>
  <si>
    <t>128 У</t>
  </si>
  <si>
    <t>127 У</t>
  </si>
  <si>
    <t>126 У</t>
  </si>
  <si>
    <t>125 У</t>
  </si>
  <si>
    <t>124 У</t>
  </si>
  <si>
    <t>123 У</t>
  </si>
  <si>
    <t>122 У</t>
  </si>
  <si>
    <t>121 У</t>
  </si>
  <si>
    <t>120 У</t>
  </si>
  <si>
    <t>119 У</t>
  </si>
  <si>
    <t>118 У</t>
  </si>
  <si>
    <t>117 У</t>
  </si>
  <si>
    <t>116 У</t>
  </si>
  <si>
    <t>115 У</t>
  </si>
  <si>
    <t>114 У</t>
  </si>
  <si>
    <t>113 У</t>
  </si>
  <si>
    <t>112 У</t>
  </si>
  <si>
    <t>111 У</t>
  </si>
  <si>
    <t>110 У</t>
  </si>
  <si>
    <t>108 У</t>
  </si>
  <si>
    <t>107 У</t>
  </si>
  <si>
    <t>106 У</t>
  </si>
  <si>
    <t>105 У</t>
  </si>
  <si>
    <t>104 У</t>
  </si>
  <si>
    <t>103 У</t>
  </si>
  <si>
    <t>102 У</t>
  </si>
  <si>
    <t>101 У</t>
  </si>
  <si>
    <t>100 У</t>
  </si>
  <si>
    <t>99 У</t>
  </si>
  <si>
    <t>98 У</t>
  </si>
  <si>
    <t>97 У</t>
  </si>
  <si>
    <t>96 У</t>
  </si>
  <si>
    <t>95 У</t>
  </si>
  <si>
    <t>94 У</t>
  </si>
  <si>
    <t>93 У</t>
  </si>
  <si>
    <t>92 У</t>
  </si>
  <si>
    <t>91 У</t>
  </si>
  <si>
    <t>90 У</t>
  </si>
  <si>
    <t>89 У</t>
  </si>
  <si>
    <t>88 У</t>
  </si>
  <si>
    <t>87 У</t>
  </si>
  <si>
    <t>86 У</t>
  </si>
  <si>
    <t>85 У</t>
  </si>
  <si>
    <t>84 У</t>
  </si>
  <si>
    <t>83 У</t>
  </si>
  <si>
    <t>82 У</t>
  </si>
  <si>
    <t>81 У</t>
  </si>
  <si>
    <t>80 У</t>
  </si>
  <si>
    <t>79 У</t>
  </si>
  <si>
    <t>78 У</t>
  </si>
  <si>
    <t>77 У</t>
  </si>
  <si>
    <t>76 У</t>
  </si>
  <si>
    <t>75 У</t>
  </si>
  <si>
    <t>74 У</t>
  </si>
  <si>
    <t>73 У</t>
  </si>
  <si>
    <t>72 У</t>
  </si>
  <si>
    <t>71 У</t>
  </si>
  <si>
    <t>70 У</t>
  </si>
  <si>
    <t>69 У</t>
  </si>
  <si>
    <t>68 У</t>
  </si>
  <si>
    <t>67 У</t>
  </si>
  <si>
    <t>66 У</t>
  </si>
  <si>
    <t>65 У</t>
  </si>
  <si>
    <t>64 У</t>
  </si>
  <si>
    <t>63 У</t>
  </si>
  <si>
    <t>62 У</t>
  </si>
  <si>
    <t>61 У</t>
  </si>
  <si>
    <t>60 У</t>
  </si>
  <si>
    <t>59 У</t>
  </si>
  <si>
    <t>58 У</t>
  </si>
  <si>
    <t>57 У</t>
  </si>
  <si>
    <t>56 У</t>
  </si>
  <si>
    <t>55 У</t>
  </si>
  <si>
    <t>54 У</t>
  </si>
  <si>
    <t>53 У</t>
  </si>
  <si>
    <t>52 У</t>
  </si>
  <si>
    <t>51 У</t>
  </si>
  <si>
    <t>50 У</t>
  </si>
  <si>
    <t>49 У</t>
  </si>
  <si>
    <t>48 У</t>
  </si>
  <si>
    <t>47 У</t>
  </si>
  <si>
    <t>46 У</t>
  </si>
  <si>
    <t>45 У</t>
  </si>
  <si>
    <t>44 У</t>
  </si>
  <si>
    <t>43 У</t>
  </si>
  <si>
    <t>42 У</t>
  </si>
  <si>
    <t>41 У</t>
  </si>
  <si>
    <t>40 У</t>
  </si>
  <si>
    <t>39 У</t>
  </si>
  <si>
    <t>38 У</t>
  </si>
  <si>
    <t>37 У</t>
  </si>
  <si>
    <t>36 У</t>
  </si>
  <si>
    <t>35 У</t>
  </si>
  <si>
    <t>34 У</t>
  </si>
  <si>
    <t>33 У</t>
  </si>
  <si>
    <t>32 У</t>
  </si>
  <si>
    <t>31 У</t>
  </si>
  <si>
    <t>30 У</t>
  </si>
  <si>
    <t>29 У</t>
  </si>
  <si>
    <t>28 У</t>
  </si>
  <si>
    <t>27 У</t>
  </si>
  <si>
    <t>26 У</t>
  </si>
  <si>
    <t>25 У</t>
  </si>
  <si>
    <t>24 У</t>
  </si>
  <si>
    <t>23 У</t>
  </si>
  <si>
    <t>22 У</t>
  </si>
  <si>
    <t>21 У</t>
  </si>
  <si>
    <t>20 У</t>
  </si>
  <si>
    <t>19 У</t>
  </si>
  <si>
    <t>18 У</t>
  </si>
  <si>
    <t>17 У</t>
  </si>
  <si>
    <t>16 У</t>
  </si>
  <si>
    <t>15 У</t>
  </si>
  <si>
    <t>14 У</t>
  </si>
  <si>
    <t>13 У</t>
  </si>
  <si>
    <t>12 У</t>
  </si>
  <si>
    <t>11 У</t>
  </si>
  <si>
    <t>10 У</t>
  </si>
  <si>
    <t>9 У</t>
  </si>
  <si>
    <t>8 У</t>
  </si>
  <si>
    <t>7 У</t>
  </si>
  <si>
    <t>1 У</t>
  </si>
  <si>
    <t>2 У</t>
  </si>
  <si>
    <t>3 У</t>
  </si>
  <si>
    <t>4 У</t>
  </si>
  <si>
    <t>5 У</t>
  </si>
  <si>
    <t>6 У</t>
  </si>
  <si>
    <t>256 У</t>
  </si>
  <si>
    <t>96.09.19.90.18.00.00</t>
  </si>
  <si>
    <t>Услуги по техническому сопровождению карты мониторинга местного содержания</t>
  </si>
  <si>
    <t>Жергілікті қамту мониторингі картасын техникалық сүйемелдеу бойынша қызметтер</t>
  </si>
  <si>
    <t>Услуги, оказываемые в соответствии с Концепцией развития Карты мониторинга местного содержания</t>
  </si>
  <si>
    <t>Жергілікті қамту мониторингі картасын дамыту тұжырымдамасына сәйкес көрсетілетін қызметтер</t>
  </si>
  <si>
    <t xml:space="preserve">Начало со дня подписания договора, завершение 31.12.2015 </t>
  </si>
  <si>
    <t xml:space="preserve">Авансовый платеж - 25%, оставшаяся часть-по квартально. </t>
  </si>
  <si>
    <t>ДМД</t>
  </si>
  <si>
    <t>257 У</t>
  </si>
  <si>
    <t>73.12.19.30.10.00.00</t>
  </si>
  <si>
    <t>Услуги по подготовке и размещению информационных материалов в печатных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</si>
  <si>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</si>
  <si>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 xml:space="preserve">Подготовка и размещение рекламно -информационных и аналитических материалов о текущей деятельности: рекламные модули, интервью и статьи в газетах </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</si>
  <si>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t>
  </si>
  <si>
    <t>710000000</t>
  </si>
  <si>
    <t>г. Астана, Центральный аппарат,              Юр.адрес: пр. Кабанбай батыра, 19;             Фактический адрес: ул. 36,   д. 11</t>
  </si>
  <si>
    <t>Январь - февраль</t>
  </si>
  <si>
    <t>авансовый  платеж - 0%, оставшаяся часть в течение 30 рабочих дней с момента подписания акта оказанных услуг</t>
  </si>
  <si>
    <t>258 У</t>
  </si>
  <si>
    <t>Подготовка и размещение рекламно -информационных и аналитических материалов о текущей деятельности: рекламные модули, интервью и статьи в журналах</t>
  </si>
  <si>
    <t>Ағымдағы қызмет туралы жарнамалық-ақпараттық және аналитикалық материалдарды дайындау мен орналастыру: жарнамалық модульдер, журналдарда сұқпаттар мен мақалалар</t>
  </si>
  <si>
    <t>1</t>
  </si>
  <si>
    <t>259 У</t>
  </si>
  <si>
    <t>73.12.19.30.20.00.00</t>
  </si>
  <si>
    <t>Услуги по подготовке и размещению информационных материалов в телевизионных средствах массовой информации</t>
  </si>
  <si>
    <t>Теледидарлық бұқаралық ақпарат құралдарына ақпараттық материалдарды дайындау және орналастыру бойынша қызметтер</t>
  </si>
  <si>
    <t>Услуги по подготовке и размещению сюжетов о текущей деятельности: новостные сюжеты, аналитические программы, интервью + прокат ролика</t>
  </si>
  <si>
    <t>Ағымдағы қызмет туралы сюжеттерді дайындау мен орналастыру бойынша қызметтер: жаңалықтар сюжеттері, аналитикалық бағдарламалар, сұқпаттар + роликті жалдау</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</si>
  <si>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</si>
  <si>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</si>
  <si>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</si>
  <si>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</si>
  <si>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</si>
  <si>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</si>
  <si>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</si>
  <si>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</si>
  <si>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</si>
  <si>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</si>
  <si>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</si>
  <si>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</si>
  <si>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</si>
  <si>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</si>
  <si>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</si>
  <si>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</si>
  <si>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</si>
  <si>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</si>
  <si>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</si>
  <si>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</si>
  <si>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</si>
  <si>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</si>
  <si>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</si>
  <si>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</si>
  <si>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</si>
  <si>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</si>
  <si>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</si>
  <si>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</si>
  <si>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</si>
  <si>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</si>
  <si>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</si>
  <si>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</si>
  <si>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</si>
  <si>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</si>
  <si>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</si>
  <si>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</si>
  <si>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</si>
  <si>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</si>
  <si>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</si>
  <si>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</si>
  <si>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</si>
  <si>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</si>
  <si>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</si>
  <si>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</si>
  <si>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</si>
  <si>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</si>
  <si>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</si>
  <si>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</si>
  <si>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</si>
  <si>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</si>
  <si>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</si>
  <si>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</si>
  <si>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</si>
  <si>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</si>
  <si>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</si>
  <si>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</si>
  <si>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</si>
  <si>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</si>
  <si>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</si>
  <si>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</si>
  <si>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</si>
  <si>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</si>
  <si>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</si>
  <si>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</si>
  <si>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</si>
  <si>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</si>
  <si>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</si>
  <si>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</si>
  <si>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</si>
  <si>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</si>
  <si>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</si>
  <si>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</si>
  <si>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</si>
  <si>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</si>
  <si>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</si>
  <si>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</si>
  <si>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</si>
  <si>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</si>
  <si>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</si>
  <si>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</si>
  <si>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</si>
  <si>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</si>
  <si>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</si>
  <si>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</si>
  <si>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</si>
  <si>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</si>
  <si>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</si>
  <si>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</si>
  <si>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</si>
  <si>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</si>
  <si>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</si>
  <si>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</si>
  <si>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</si>
  <si>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</si>
  <si>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</si>
  <si>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</si>
  <si>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</si>
  <si>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</si>
  <si>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</si>
  <si>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</si>
  <si>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</si>
  <si>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</si>
  <si>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</si>
  <si>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</si>
  <si>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</si>
  <si>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</si>
  <si>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</si>
  <si>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</si>
  <si>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</si>
  <si>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11.07.11.00.00.00.06.20.5</t>
  </si>
  <si>
    <t>Вода (кроме вод минеральных)</t>
  </si>
  <si>
    <t>Су (минералды судан басқа).</t>
  </si>
  <si>
    <t>Питьевая природная негазированная. Прозрачная. Без посторонних привкусов и запахов.</t>
  </si>
  <si>
    <t>Табиғи ауыз суы, газдалмаған. Мөлдір. Бөгде иіссіз және дәмсіз.</t>
  </si>
  <si>
    <t>г.Астана,  пр.Кабанбай Батыра 19</t>
  </si>
  <si>
    <t>г.Уральск, ул. Ружейникова 1/4, склад БМТО УМГ "Уральск",АУП</t>
  </si>
  <si>
    <t>по заявке покупателя в течение 15 календарных дней до 31.12.2015г.</t>
  </si>
  <si>
    <t>210000031</t>
  </si>
  <si>
    <t>Вода питьевая</t>
  </si>
  <si>
    <t>г.Уральск, ул. Ружейникова 1/4, склад БМТО УМГ "Уральск"</t>
  </si>
  <si>
    <t>г. Атырау, ул. Контейнерная 25, Центральный склад УМГ "Атырау", для АУП</t>
  </si>
  <si>
    <t>Атырауская область, Макатский район, пос. Макат, Центральный склад «Макат» УМГ "Атырау"</t>
  </si>
  <si>
    <t>г. Актобе,  ул. Есет -Батыра 39, Центральный склад УМГ "Актобе", для АУП</t>
  </si>
  <si>
    <t>УМГ "Южный", г.Алматы, ул. Байтурсынова 46а. , для АУП</t>
  </si>
  <si>
    <t>г.Уральск, ул. Ружейникова 1/4,склад «Инженерно-технического центра» АО "Интергаз Центральная Азия".</t>
  </si>
  <si>
    <t>Атырауская область, пос. Макат, ул. Бекжанова, дом 2, склад "УГЭР" Филиал "Инженерно-технический Центр" АО "Интергаз Центральная Азия"</t>
  </si>
  <si>
    <t>г.Уральск, ул. Ружейникова 1/4,склад «Инженерно-технического центра» АО "Интергаз Центральная Азия", УОТД</t>
  </si>
  <si>
    <t>г Актау 9 А мкр., здание 4, бизнес-центр Елес</t>
  </si>
  <si>
    <t xml:space="preserve">УМГ "Тараз", Жамбылская область г. Тараз 3-переулок Автомобильная 1 "А" , для АУП
</t>
  </si>
  <si>
    <t>г. Шымкент, ул. К.Толеметова, 22, Учебно-курсовой комбинат АО "Интергаз Центральная Азия", для АУП</t>
  </si>
  <si>
    <t xml:space="preserve">  УАВРиСТ, г. Атырау, ул.Гумарова, д. 94, для АУП</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</si>
  <si>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t>
  </si>
  <si>
    <t>г.Кызылорда, 120018, ул.Бейбарыс Султан № 1. ТС «Кызылорда» ПУАВРиСТ "Южный" филиал Управление аварийно-восстановительных работ и специальной техники</t>
  </si>
  <si>
    <t xml:space="preserve">г. Шымкент, ул. К.Толеметова, 22, Учебно-курсовой комбинат АО "Интергаз Центральная Азия",  ТС "УКК" ПУАВРиСТ «Южный» филиал Управление аварийно-восстановительных работ и специальной техники
</t>
  </si>
  <si>
    <t>20.41.31.00.00.10.20.10.2</t>
  </si>
  <si>
    <t>Мыло хозяйственное</t>
  </si>
  <si>
    <t>Кір сабын</t>
  </si>
  <si>
    <t>твердое, 1 группы, 72%, ГОСТ 30266-95</t>
  </si>
  <si>
    <t>қатты, 1 топтағы, 72%, ГОСТ 30266-95</t>
  </si>
  <si>
    <t xml:space="preserve">УМГ "Уральск" , г.Уральск, ул. Д.Нурпеисовой 17/6, УМГ "Уральск" </t>
  </si>
  <si>
    <t xml:space="preserve">   в течение 30 календарных дней с момента подписания договора</t>
  </si>
  <si>
    <t>Килограмм</t>
  </si>
  <si>
    <t>210000225</t>
  </si>
  <si>
    <t>Мыло хозяйственное твердое</t>
  </si>
  <si>
    <t>УМГ "Атырау", г.Атырау, ул. Гумарова 94</t>
  </si>
  <si>
    <t>г. Атырау, ул. Контейнерная 25, Центральный склад УМГ "Атырау"</t>
  </si>
  <si>
    <t>г. Актобе,  ул. Есет -Батыра 39, Центральный склад УМГ "Актобе"</t>
  </si>
  <si>
    <t>Филиал Инженерно-технический центр, г. Уральск, пос.Желаево, промзона 1</t>
  </si>
  <si>
    <t xml:space="preserve">УМГ "Актау",  г. Актау,   мкр. 9«А» зд. 4  БЦ «ЕЛЕС» </t>
  </si>
  <si>
    <t xml:space="preserve">УМГ "Тараз", Жамбылская область г. Тараз 3-переулок Автомобильная 1 "А" 
</t>
  </si>
  <si>
    <t>Учебно-курсовой комбинат АО "Интергаз Центральная Азия", г. Шымкент, ул. К.Толеметова, 22</t>
  </si>
  <si>
    <t xml:space="preserve">  УАВРиСТ, г. Атырау, ул.Гумарова, д. 94</t>
  </si>
  <si>
    <t>УАВРиСТ, г. Атырау, ул.Гумарова, д. 94</t>
  </si>
  <si>
    <t>20.41.44.00.00.00.00.45.2</t>
  </si>
  <si>
    <t>Паста для очистки рук</t>
  </si>
  <si>
    <t>Қол тазартуға арналған паста</t>
  </si>
  <si>
    <t>Паста для мягкой и эффективной очистки кожи от сильных загрязнений</t>
  </si>
  <si>
    <t>қатты кірленуді тиімді тазартуға арналған паста</t>
  </si>
  <si>
    <t>210000234</t>
  </si>
  <si>
    <t>Паста очистки загрязн.рук Флора М2</t>
  </si>
  <si>
    <t>10.51.11.00.00.00.12.20.1</t>
  </si>
  <si>
    <t>Молоко</t>
  </si>
  <si>
    <t>Сүт</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</si>
  <si>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1760-2008</t>
  </si>
  <si>
    <t>Консистенциясы - сұйық, біркелкі созылмалы емес, сәл жабысқақ. Аққуыз қауыссыздарсыз және майдың былғау кесектерсіз. Дәмі және иісі - сүтке тән,бөтен дәмдерсіз және иістерсіз. Түсі- ақ, барлық массасы бойынша біркелкі. 1 % бірақ 3% майлылықтан аспайтын, тазартылған. ҚР СТ 1760-2008</t>
  </si>
  <si>
    <t>210009640</t>
  </si>
  <si>
    <t>"г.Кызылорда, 120018,  ул.Бейбарыс Султан №1, склад АУП УМГ ""Кызылорда"" "</t>
  </si>
  <si>
    <t xml:space="preserve">20.59.59.00.15.00.01.46.1 </t>
  </si>
  <si>
    <t>Одорант</t>
  </si>
  <si>
    <t xml:space="preserve">химическое вещество, смесь смесь природных меркоптанов </t>
  </si>
  <si>
    <t>өте күшті иісі бар түссіз сұйықтық, суда аз ериді, көптеген органикалық еріткіштерде жақсы ериді</t>
  </si>
  <si>
    <t>Актюбинская область, станция Кайдаул (Соленая) АО НК КТЖ ж.д. код 669800</t>
  </si>
  <si>
    <t>по заявке покупателя в течение 30 календарных дней до 31.12.2015г.</t>
  </si>
  <si>
    <t xml:space="preserve">210000092
</t>
  </si>
  <si>
    <t>Жамбылская область, станция Талас АО НК КТЖ ж.д. код 707107</t>
  </si>
  <si>
    <t xml:space="preserve">ст.Кайдауыл (Соленая), код станции 669800, код получателя 1113, код ОКПО 384461060021, получатель Шалкарское ЛПУ УМГ "Актобе" </t>
  </si>
  <si>
    <t>по заявке покупателя в течение 60 календарных дней до 31.12.2015г.</t>
  </si>
  <si>
    <t>КЗХ Станция «Чайкурук» НК КТЖ
Код станции 706906
ОКПО 384461060395, получатель Жамбылская область, Жамбылский район, село Акбулым, поселок Газовиков, склад "Таразского ЛПУ"   УМГ "Тараз"</t>
  </si>
  <si>
    <t>19.20.31.00.00.00.00.10.2</t>
  </si>
  <si>
    <t>Пропан технический</t>
  </si>
  <si>
    <t>Пропилен техникалық</t>
  </si>
  <si>
    <t>Массовая доля сероводорода и меркаптановой серы, %, не больше 0,013, Интенсивность запаха, баллов, не менее 3</t>
  </si>
  <si>
    <t>күкіртті сутек пен меркаптон күкіртінің үлес салмағы 0,013% дан аспайды, Иіс қарқындылығы 3 балдан төмен емес</t>
  </si>
  <si>
    <t>166</t>
  </si>
  <si>
    <t>210000038</t>
  </si>
  <si>
    <t>Газ пропан</t>
  </si>
  <si>
    <t>20.11.11.00.00.80.00.20.1</t>
  </si>
  <si>
    <t>Кислород</t>
  </si>
  <si>
    <t>Оттегі</t>
  </si>
  <si>
    <t>технический, второй сорт (99,5%), ГОСТ 5583-78</t>
  </si>
  <si>
    <t>техникалық, екішні сорт (99,5%), МСТ 5583-78</t>
  </si>
  <si>
    <t>113</t>
  </si>
  <si>
    <t>метр кубический</t>
  </si>
  <si>
    <t>210000047</t>
  </si>
  <si>
    <t>109 У</t>
  </si>
  <si>
    <t>63 Р</t>
  </si>
  <si>
    <t>Землеустроительные земельно-кадастровые  работы</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</si>
  <si>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</si>
  <si>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со дня подписания договора по 25.05.2015г.</t>
  </si>
  <si>
    <t>64 Р</t>
  </si>
  <si>
    <t>УМГ "Актобе" - Костанайская обл., г. Костанай</t>
  </si>
  <si>
    <t>65 Р</t>
  </si>
  <si>
    <t>УМГ "Кызылорда", Кызылординская обл., г.Кызылорда</t>
  </si>
  <si>
    <t>66 Р</t>
  </si>
  <si>
    <t>УМГ "Актау" Мангистауская область, г.Актау</t>
  </si>
  <si>
    <t>67 Р</t>
  </si>
  <si>
    <t>УМГ "Южный", Алматинская обл., г.Алматы</t>
  </si>
  <si>
    <t>68 Р</t>
  </si>
  <si>
    <t>УМГ "Южный", Южно-казахстанская обл., г.Шымкент</t>
  </si>
  <si>
    <t>69 Р</t>
  </si>
  <si>
    <t>УМГ "Тараз" Жамбылская обл., г.Тараз</t>
  </si>
  <si>
    <t>70 Р</t>
  </si>
  <si>
    <t>71 Р</t>
  </si>
  <si>
    <t>филиал "ИТЦ" Западно-Казахстанская обл., г. Уральск</t>
  </si>
  <si>
    <t>72 Р</t>
  </si>
  <si>
    <t>филиал "ИТЦ" Атырауская обл., г. Атырау</t>
  </si>
  <si>
    <t>73 Р</t>
  </si>
  <si>
    <t>УАВРиСТ Атырауская обл., г. Атырау</t>
  </si>
  <si>
    <t>74 Р</t>
  </si>
  <si>
    <t>УМГ "Атырау" Атырауская обл., г. Атырау</t>
  </si>
  <si>
    <t>260 У</t>
  </si>
  <si>
    <t>Январь- февраль  2015г.</t>
  </si>
  <si>
    <t>С 01.02.2015г. по 28.02.2015 г. включительно</t>
  </si>
  <si>
    <t>261 У</t>
  </si>
  <si>
    <t>262 У</t>
  </si>
  <si>
    <t>263 У</t>
  </si>
  <si>
    <t xml:space="preserve"> УМГ "Южный" -  г. Алматы Байтурсынова, 46</t>
  </si>
  <si>
    <t>264 У</t>
  </si>
  <si>
    <t>265 У</t>
  </si>
  <si>
    <t>266 У</t>
  </si>
  <si>
    <t>267 У</t>
  </si>
  <si>
    <t>268 У</t>
  </si>
  <si>
    <t>269 У</t>
  </si>
  <si>
    <t>109-1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</si>
  <si>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FF0000"/>
        <rFont val="Segoe UI"/>
        <family val="2"/>
        <charset val="204"/>
      </rPr>
      <t> </t>
    </r>
  </si>
  <si>
    <t>2-1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</si>
  <si>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rFont val="Segoe UI"/>
        <family val="2"/>
        <charset val="204"/>
      </rPr>
      <t> </t>
    </r>
  </si>
  <si>
    <t>С 01.03.2015г. по 31.12.2015 г.</t>
  </si>
  <si>
    <t>3-1 У</t>
  </si>
  <si>
    <t>4-1 У</t>
  </si>
  <si>
    <t>5-1 У</t>
  </si>
  <si>
    <t xml:space="preserve"> УМГ "Южный" -  г.Алматы Байтурсынова, 46
</t>
  </si>
  <si>
    <t>6-1 У</t>
  </si>
  <si>
    <t>7-1 У</t>
  </si>
  <si>
    <t>8-1 У</t>
  </si>
  <si>
    <t>9-1 У</t>
  </si>
  <si>
    <t>10-1 У</t>
  </si>
  <si>
    <t>11-1 У</t>
  </si>
  <si>
    <t>Уточненный Годовой план закупок товаров, работ и услуг АО "Интергаз Центральная Азия" на 2015 год</t>
  </si>
  <si>
    <t>Услуги по предоставлению ценовых маркетинговых заключений</t>
  </si>
  <si>
    <t>270 У</t>
  </si>
  <si>
    <t>74.90.21.10.00.00.00</t>
  </si>
  <si>
    <t>237-1У</t>
  </si>
  <si>
    <t>февраль-март</t>
  </si>
  <si>
    <t>Начало с момента подписания  договора, окончание до 31 декабря 2015г. включительно</t>
  </si>
  <si>
    <t xml:space="preserve"> УМГ "Южный" - г.Алматы, ул.Байтурсынова, 46</t>
  </si>
  <si>
    <t>151-1 У</t>
  </si>
  <si>
    <t>12-1 У</t>
  </si>
  <si>
    <t>271 У</t>
  </si>
  <si>
    <t>20.14.22.00.00.10.10.20.2</t>
  </si>
  <si>
    <t xml:space="preserve">Метанол (метиловый спирт) </t>
  </si>
  <si>
    <t xml:space="preserve">Метанол (метил спирті) </t>
  </si>
  <si>
    <t xml:space="preserve">технический, марки Б, ГОСТ 2222-95 </t>
  </si>
  <si>
    <t xml:space="preserve">техникалық, Б маркалы, МСТ 2222-95 </t>
  </si>
  <si>
    <t>Февраль-март</t>
  </si>
  <si>
    <t>74.90.21.18.00.00.00</t>
  </si>
  <si>
    <t>Жерге орналастыру және жер-кадастрлық жұмыстар</t>
  </si>
  <si>
    <t>272 У</t>
  </si>
  <si>
    <t>273 У</t>
  </si>
  <si>
    <t>274 У</t>
  </si>
  <si>
    <t>275 У</t>
  </si>
  <si>
    <t>276 У</t>
  </si>
  <si>
    <t>277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</si>
  <si>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4"/>
        <color rgb="FF000000"/>
        <rFont val="Segoe UI"/>
        <family val="2"/>
        <charset val="204"/>
      </rPr>
      <t> </t>
    </r>
  </si>
  <si>
    <t xml:space="preserve">к Инструкции о порядке составления и </t>
  </si>
  <si>
    <t xml:space="preserve">представления отчетности по </t>
  </si>
  <si>
    <t>вопросам закупок, утвержденной решением Правлением АО "Самрук-Казына (протокол № ____ от ______)</t>
  </si>
  <si>
    <t xml:space="preserve">                                                                                                                                                                                  </t>
  </si>
  <si>
    <t xml:space="preserve">АО "Интергаз Центральная Азия". Утвержден 25.12.2014 года (Приказ № 721)                                                                    </t>
  </si>
  <si>
    <t>С изменениями и дополнениями от 28.01.2015 года (Приказ №21)</t>
  </si>
  <si>
    <t>Авансовый платеж 30%, оставшаяся часть в течении 30 рабочих дней с момента подписания акта приема-передачи поставленных товаров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</si>
</sst>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0_);_(* \(#,##0.00\);_(* &quot;-&quot;??_);_(@_)"/>
    <numFmt numFmtId="166" formatCode="General_)"/>
    <numFmt numFmtId="167" formatCode="0.000"/>
    <numFmt numFmtId="168" formatCode="#,##0.0_);\(#,##0.0\)"/>
    <numFmt numFmtId="169" formatCode="#,##0.000_);\(#,##0.000\)"/>
    <numFmt numFmtId="170" formatCode="&quot;$&quot;#,\);\(&quot;$&quot;#,##0\)"/>
    <numFmt numFmtId="171" formatCode="\60\4\7\:"/>
    <numFmt numFmtId="172" formatCode="&quot;$&quot;#,##0_);[Red]\(&quot;$&quot;#,##0\)"/>
    <numFmt numFmtId="173" formatCode="[$-409]d\-mmm\-yy;@"/>
    <numFmt numFmtId="174" formatCode="[$-409]d\-mmm;@"/>
    <numFmt numFmtId="175" formatCode="_(#,##0;\(#,##0\);\-;&quot;  &quot;@"/>
    <numFmt numFmtId="176" formatCode="0.00_)"/>
    <numFmt numFmtId="177" formatCode="#,##0.00&quot; $&quot;;[Red]\-#,##0.00&quot; $&quot;"/>
    <numFmt numFmtId="178" formatCode="_(* #,##0,_);_(* \(#,##0,\);_(* &quot;-&quot;_);_(@_)"/>
    <numFmt numFmtId="179" formatCode="0%_);\(0%\)"/>
    <numFmt numFmtId="180" formatCode="&quot;$&quot;#,\);\(&quot;$&quot;#,\)"/>
    <numFmt numFmtId="181" formatCode="\+0.0;\-0.0"/>
    <numFmt numFmtId="182" formatCode="\+0.0%;\-0.0%"/>
    <numFmt numFmtId="183" formatCode="&quot;$&quot;#,##0"/>
    <numFmt numFmtId="184" formatCode="&quot;$&quot;#,;\(&quot;$&quot;#,\)"/>
    <numFmt numFmtId="185" formatCode="_-* #,##0.00_-;\-* #,##0.00_-;_-* &quot;-&quot;??_-;_-@_-"/>
    <numFmt numFmtId="186" formatCode="_-* #,##0&quot;тг.&quot;_-;\-* #,##0&quot;тг.&quot;_-;_-* &quot;-&quot;&quot;тг.&quot;_-;_-@_-"/>
    <numFmt numFmtId="187" formatCode="#,##0;[Red]\-#,##0"/>
    <numFmt numFmtId="188" formatCode="#,##0.000_р_."/>
    <numFmt numFmtId="189" formatCode="#,##0.00_р_."/>
    <numFmt numFmtId="190" formatCode="#,##0.000"/>
    <numFmt numFmtId="191" formatCode="_-* #,##0_р_._-;\-* #,##0_р_._-;_-* &quot;-&quot;??_р_._-;_-@_-"/>
  </numFmts>
  <fonts count="117">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Times New Roman"/>
      <family val="1"/>
      <charset val="204"/>
    </font>
    <font>
      <sz val="10"/>
      <name val="Helv"/>
    </font>
    <font>
      <sz val="10"/>
      <color indexed="8"/>
      <name val="Arial"/>
      <family val="2"/>
    </font>
    <font>
      <sz val="10"/>
      <color indexed="8"/>
      <name val="MS Sans Serif"/>
      <family val="2"/>
      <charset val="204"/>
    </font>
    <font>
      <sz val="10"/>
      <name val="Helv"/>
      <charset val="204"/>
    </font>
    <font>
      <sz val="10"/>
      <name val="Arial Cyr"/>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sz val="10"/>
      <name val="Courier"/>
      <family val="3"/>
    </font>
    <font>
      <sz val="10"/>
      <name val="Courier"/>
      <family val="1"/>
      <charset val="204"/>
    </font>
    <font>
      <b/>
      <sz val="11"/>
      <color indexed="52"/>
      <name val="Calibri"/>
      <family val="2"/>
      <charset val="204"/>
    </font>
    <font>
      <b/>
      <sz val="11"/>
      <color indexed="9"/>
      <name val="Calibri"/>
      <family val="2"/>
      <charset val="204"/>
    </font>
    <font>
      <sz val="10"/>
      <name val="Arial"/>
      <family val="2"/>
    </font>
    <font>
      <sz val="10"/>
      <name val="MS Sans Serif"/>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sz val="11"/>
      <color indexed="60"/>
      <name val="Calibri"/>
      <family val="2"/>
      <charset val="204"/>
    </font>
    <font>
      <b/>
      <i/>
      <sz val="16"/>
      <name val="Helv"/>
    </font>
    <font>
      <sz val="8"/>
      <name val="Helv"/>
      <charset val="204"/>
    </font>
    <font>
      <b/>
      <sz val="11"/>
      <color indexed="63"/>
      <name val="Calibri"/>
      <family val="2"/>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62"/>
      <name val="Calibri"/>
      <family val="2"/>
      <charset val="204"/>
    </font>
    <font>
      <b/>
      <sz val="10"/>
      <name val="Arial Cyr"/>
      <family val="2"/>
      <charset val="204"/>
    </font>
    <font>
      <b/>
      <sz val="10"/>
      <color indexed="12"/>
      <name val="Arial Cyr"/>
      <family val="2"/>
      <charset val="204"/>
    </font>
    <font>
      <sz val="10"/>
      <color theme="1"/>
      <name val="Calibri"/>
      <family val="2"/>
      <charset val="204"/>
      <scheme val="minor"/>
    </font>
    <font>
      <sz val="11"/>
      <color theme="1"/>
      <name val="Calibri"/>
      <family val="2"/>
      <scheme val="minor"/>
    </font>
    <font>
      <sz val="11"/>
      <color theme="1"/>
      <name val="Calibri"/>
      <family val="2"/>
      <charset val="204"/>
    </font>
    <font>
      <sz val="10"/>
      <name val="MS Sans Serif"/>
      <family val="2"/>
    </font>
    <font>
      <b/>
      <sz val="14"/>
      <name val="Times New Roman"/>
      <family val="1"/>
      <charset val="204"/>
    </font>
    <font>
      <sz val="11"/>
      <name val="Times New Roman"/>
      <family val="1"/>
      <charset val="204"/>
    </font>
    <font>
      <u/>
      <sz val="7.5"/>
      <color indexed="12"/>
      <name val="Arial"/>
      <family val="2"/>
      <charset val="204"/>
    </font>
    <font>
      <sz val="10"/>
      <name val="Arial Narrow"/>
      <family val="2"/>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b/>
      <sz val="26"/>
      <color indexed="8"/>
      <name val="Times New Roman"/>
      <family val="1"/>
      <charset val="204"/>
    </font>
    <font>
      <i/>
      <sz val="26"/>
      <color indexed="8"/>
      <name val="Times New Roman"/>
      <family val="1"/>
      <charset val="204"/>
    </font>
    <font>
      <b/>
      <sz val="48"/>
      <color theme="1"/>
      <name val="Times New Roman"/>
      <family val="1"/>
      <charset val="204"/>
    </font>
    <font>
      <b/>
      <sz val="20"/>
      <color theme="1"/>
      <name val="Times New Roman"/>
      <family val="1"/>
      <charset val="204"/>
    </font>
    <font>
      <b/>
      <sz val="24"/>
      <color theme="1"/>
      <name val="Times New Roman"/>
      <family val="1"/>
      <charset val="204"/>
    </font>
    <font>
      <sz val="20"/>
      <color theme="1"/>
      <name val="Calibri"/>
      <family val="2"/>
      <charset val="204"/>
      <scheme val="minor"/>
    </font>
    <font>
      <sz val="14"/>
      <color indexed="8"/>
      <name val="Times New Roman"/>
      <family val="1"/>
      <charset val="204"/>
    </font>
    <font>
      <sz val="14"/>
      <name val="Times New Roman"/>
      <family val="1"/>
      <charset val="204"/>
    </font>
    <font>
      <b/>
      <sz val="18"/>
      <color indexed="8"/>
      <name val="Times New Roman"/>
      <family val="1"/>
      <charset val="204"/>
    </font>
    <font>
      <b/>
      <sz val="18"/>
      <color theme="1"/>
      <name val="Times New Roman"/>
      <family val="1"/>
      <charset val="204"/>
    </font>
    <font>
      <sz val="14"/>
      <color theme="1"/>
      <name val="Calibri"/>
      <family val="2"/>
      <charset val="204"/>
      <scheme val="minor"/>
    </font>
    <font>
      <sz val="14"/>
      <color theme="1"/>
      <name val="Times New Roman"/>
      <family val="1"/>
      <charset val="204"/>
    </font>
    <font>
      <b/>
      <sz val="14"/>
      <color indexed="8"/>
      <name val="Times New Roman"/>
      <family val="1"/>
      <charset val="204"/>
    </font>
    <font>
      <sz val="14"/>
      <color rgb="FFFF0000"/>
      <name val="Times New Roman"/>
      <family val="1"/>
      <charset val="204"/>
    </font>
    <font>
      <b/>
      <i/>
      <sz val="14"/>
      <name val="Times New Roman"/>
      <family val="1"/>
      <charset val="204"/>
    </font>
    <font>
      <b/>
      <i/>
      <sz val="14"/>
      <color theme="1"/>
      <name val="Times New Roman"/>
      <family val="1"/>
      <charset val="204"/>
    </font>
    <font>
      <b/>
      <i/>
      <sz val="14"/>
      <color indexed="8"/>
      <name val="Times New Roman"/>
      <family val="1"/>
      <charset val="204"/>
    </font>
    <font>
      <b/>
      <sz val="8"/>
      <color indexed="81"/>
      <name val="Tahoma"/>
      <family val="2"/>
      <charset val="204"/>
    </font>
    <font>
      <sz val="8"/>
      <color indexed="81"/>
      <name val="Tahoma"/>
      <family val="2"/>
      <charset val="204"/>
    </font>
    <font>
      <sz val="14"/>
      <color indexed="81"/>
      <name val="Tahoma"/>
      <family val="2"/>
      <charset val="204"/>
    </font>
    <font>
      <sz val="14"/>
      <color rgb="FF000000"/>
      <name val="Segoe UI"/>
      <family val="2"/>
      <charset val="204"/>
    </font>
    <font>
      <sz val="11"/>
      <name val="Calibri"/>
      <family val="2"/>
      <charset val="204"/>
      <scheme val="minor"/>
    </font>
    <font>
      <sz val="13"/>
      <color rgb="FF000000"/>
      <name val="Times New Roman"/>
      <family val="1"/>
      <charset val="204"/>
    </font>
    <font>
      <sz val="10"/>
      <color rgb="FF000000"/>
      <name val="Segoe UI"/>
      <family val="2"/>
      <charset val="204"/>
    </font>
    <font>
      <sz val="14"/>
      <name val="Calibri"/>
      <family val="2"/>
      <charset val="204"/>
      <scheme val="minor"/>
    </font>
    <font>
      <sz val="14"/>
      <name val="Times New Roman Cyr"/>
      <family val="1"/>
      <charset val="204"/>
    </font>
    <font>
      <sz val="11"/>
      <color rgb="FFFF0000"/>
      <name val="Calibri"/>
      <family val="2"/>
      <charset val="204"/>
      <scheme val="minor"/>
    </font>
    <font>
      <sz val="14"/>
      <color rgb="FF000000"/>
      <name val="Times New Roman"/>
      <family val="1"/>
      <charset val="204"/>
    </font>
    <font>
      <sz val="14"/>
      <name val="Arial Cyr"/>
      <charset val="204"/>
    </font>
    <font>
      <sz val="13"/>
      <color rgb="FFFF0000"/>
      <name val="Times New Roman"/>
      <family val="1"/>
      <charset val="204"/>
    </font>
    <font>
      <sz val="10"/>
      <color rgb="FFFF0000"/>
      <name val="Segoe UI"/>
      <family val="2"/>
      <charset val="204"/>
    </font>
    <font>
      <sz val="13"/>
      <name val="Times New Roman"/>
      <family val="1"/>
      <charset val="204"/>
    </font>
    <font>
      <sz val="10"/>
      <name val="Segoe UI"/>
      <family val="2"/>
      <charset val="204"/>
    </font>
    <font>
      <b/>
      <sz val="14"/>
      <color theme="1"/>
      <name val="Calibri"/>
      <family val="2"/>
      <charset val="204"/>
      <scheme val="minor"/>
    </font>
    <font>
      <b/>
      <sz val="20"/>
      <name val="Times New Roman"/>
      <family val="1"/>
      <charset val="204"/>
    </font>
  </fonts>
  <fills count="5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1"/>
        <bgColor indexed="11"/>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theme="0"/>
        <bgColor indexed="64"/>
      </patternFill>
    </fill>
    <fill>
      <patternFill patternType="solid">
        <fgColor rgb="FFFFFF0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3915">
    <xf numFmtId="0" fontId="0" fillId="0" borderId="0"/>
    <xf numFmtId="0" fontId="2"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5" fillId="0" borderId="0"/>
    <xf numFmtId="4" fontId="6" fillId="0" borderId="3" applyNumberFormat="0" applyProtection="0">
      <alignment horizontal="right" vertical="center"/>
    </xf>
    <xf numFmtId="4" fontId="6" fillId="3" borderId="3" applyNumberFormat="0" applyProtection="0">
      <alignment vertical="center"/>
    </xf>
    <xf numFmtId="0" fontId="2" fillId="4" borderId="3" applyNumberFormat="0" applyProtection="0">
      <alignment horizontal="left" vertical="center" indent="1"/>
    </xf>
    <xf numFmtId="4" fontId="6" fillId="5" borderId="3" applyNumberFormat="0" applyProtection="0">
      <alignment horizontal="right" vertical="center"/>
    </xf>
    <xf numFmtId="0" fontId="1" fillId="0" borderId="0"/>
    <xf numFmtId="0" fontId="2"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0" borderId="0"/>
    <xf numFmtId="43" fontId="1" fillId="0" borderId="0" applyFont="0" applyFill="0" applyBorder="0" applyAlignment="0" applyProtection="0"/>
    <xf numFmtId="9" fontId="2" fillId="0" borderId="0" applyFont="0" applyFill="0" applyBorder="0" applyAlignment="0" applyProtection="0"/>
    <xf numFmtId="0" fontId="7" fillId="0" borderId="0"/>
    <xf numFmtId="0" fontId="8" fillId="0" borderId="0"/>
    <xf numFmtId="0" fontId="9"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10" fillId="0" borderId="4">
      <protection locked="0"/>
    </xf>
    <xf numFmtId="0" fontId="10" fillId="0" borderId="4">
      <protection locked="0"/>
    </xf>
    <xf numFmtId="0" fontId="11" fillId="0" borderId="4">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0" fontId="12" fillId="0" borderId="0">
      <protection locked="0"/>
    </xf>
    <xf numFmtId="0" fontId="12" fillId="0" borderId="0">
      <protection locked="0"/>
    </xf>
    <xf numFmtId="0" fontId="13" fillId="0" borderId="0">
      <protection locked="0"/>
    </xf>
    <xf numFmtId="0" fontId="12" fillId="0" borderId="0">
      <protection locked="0"/>
    </xf>
    <xf numFmtId="0" fontId="12" fillId="0" borderId="0">
      <protection locked="0"/>
    </xf>
    <xf numFmtId="0" fontId="13" fillId="0" borderId="0">
      <protection locked="0"/>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6" fillId="7" borderId="0" applyNumberFormat="0" applyBorder="0" applyAlignment="0" applyProtection="0"/>
    <xf numFmtId="165" fontId="17" fillId="0" borderId="0" applyFill="0" applyBorder="0" applyAlignment="0"/>
    <xf numFmtId="166" fontId="17" fillId="0" borderId="0" applyFill="0" applyBorder="0" applyAlignment="0"/>
    <xf numFmtId="167" fontId="17" fillId="0" borderId="0" applyFill="0" applyBorder="0" applyAlignment="0"/>
    <xf numFmtId="168" fontId="18" fillId="0" borderId="0" applyFill="0" applyBorder="0" applyAlignment="0"/>
    <xf numFmtId="168" fontId="18" fillId="0" borderId="0" applyFill="0" applyBorder="0" applyAlignment="0"/>
    <xf numFmtId="168" fontId="19" fillId="0" borderId="0" applyFill="0" applyBorder="0" applyAlignment="0"/>
    <xf numFmtId="169" fontId="18" fillId="0" borderId="0" applyFill="0" applyBorder="0" applyAlignment="0"/>
    <xf numFmtId="169" fontId="18" fillId="0" borderId="0" applyFill="0" applyBorder="0" applyAlignment="0"/>
    <xf numFmtId="169" fontId="19"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0" fillId="24" borderId="5" applyNumberFormat="0" applyAlignment="0" applyProtection="0"/>
    <xf numFmtId="0" fontId="21" fillId="25" borderId="6" applyNumberFormat="0" applyAlignment="0" applyProtection="0"/>
    <xf numFmtId="0" fontId="22" fillId="0" borderId="0" applyFont="0" applyFill="0" applyBorder="0" applyAlignment="0" applyProtection="0"/>
    <xf numFmtId="165" fontId="17" fillId="0" borderId="0" applyFont="0" applyFill="0" applyBorder="0" applyAlignment="0" applyProtection="0"/>
    <xf numFmtId="171" fontId="17"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66" fontId="17" fillId="0" borderId="0" applyFont="0" applyFill="0" applyBorder="0" applyAlignment="0" applyProtection="0"/>
    <xf numFmtId="170" fontId="19"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4" fontId="6" fillId="0" borderId="0" applyFill="0" applyBorder="0" applyAlignment="0"/>
    <xf numFmtId="174" fontId="2" fillId="2" borderId="0" applyFont="0" applyFill="0" applyBorder="0" applyAlignment="0" applyProtection="0"/>
    <xf numFmtId="174" fontId="2" fillId="2" borderId="0" applyFont="0" applyFill="0" applyBorder="0" applyAlignment="0" applyProtection="0"/>
    <xf numFmtId="38" fontId="23" fillId="0" borderId="7">
      <alignment vertical="center"/>
    </xf>
    <xf numFmtId="38" fontId="23" fillId="0" borderId="7">
      <alignment vertical="center"/>
    </xf>
    <xf numFmtId="0" fontId="24" fillId="0" borderId="0" applyNumberFormat="0" applyFill="0" applyBorder="0" applyAlignment="0" applyProtection="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5" fillId="0" borderId="0" applyNumberFormat="0" applyFill="0" applyBorder="0" applyAlignment="0" applyProtection="0"/>
    <xf numFmtId="10" fontId="26" fillId="26" borderId="1" applyNumberFormat="0" applyFill="0" applyBorder="0" applyAlignment="0" applyProtection="0">
      <protection locked="0"/>
    </xf>
    <xf numFmtId="0" fontId="27" fillId="8" borderId="0" applyNumberFormat="0" applyBorder="0" applyAlignment="0" applyProtection="0"/>
    <xf numFmtId="38" fontId="28" fillId="27" borderId="0" applyNumberFormat="0" applyBorder="0" applyAlignment="0" applyProtection="0"/>
    <xf numFmtId="0" fontId="29" fillId="0" borderId="8" applyNumberFormat="0" applyAlignment="0" applyProtection="0">
      <alignment horizontal="left" vertical="center"/>
    </xf>
    <xf numFmtId="0" fontId="29" fillId="0" borderId="2">
      <alignment horizontal="left" vertical="center"/>
    </xf>
    <xf numFmtId="14" fontId="30" fillId="28" borderId="9">
      <alignment horizontal="center" vertical="center" wrapText="1"/>
    </xf>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175" fontId="2" fillId="3" borderId="1" applyNumberFormat="0" applyFont="0" applyAlignment="0">
      <protection locked="0"/>
    </xf>
    <xf numFmtId="10" fontId="28" fillId="29" borderId="1" applyNumberFormat="0" applyBorder="0" applyAlignment="0" applyProtection="0"/>
    <xf numFmtId="175" fontId="2" fillId="3" borderId="1" applyNumberFormat="0" applyFont="0" applyAlignment="0">
      <protection locked="0"/>
    </xf>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34" fillId="0" borderId="13" applyNumberFormat="0" applyFill="0" applyAlignment="0" applyProtection="0"/>
    <xf numFmtId="0" fontId="35" fillId="30" borderId="0" applyNumberFormat="0" applyBorder="0" applyAlignment="0" applyProtection="0"/>
    <xf numFmtId="176" fontId="36" fillId="0" borderId="0"/>
    <xf numFmtId="177" fontId="2" fillId="0" borderId="0"/>
    <xf numFmtId="0" fontId="2" fillId="0" borderId="0"/>
    <xf numFmtId="0" fontId="37" fillId="0" borderId="0"/>
    <xf numFmtId="0" fontId="5" fillId="0" borderId="0"/>
    <xf numFmtId="0" fontId="3" fillId="31" borderId="14" applyNumberFormat="0" applyFont="0" applyAlignment="0" applyProtection="0"/>
    <xf numFmtId="178" fontId="2" fillId="2" borderId="0"/>
    <xf numFmtId="178" fontId="2" fillId="2" borderId="0"/>
    <xf numFmtId="0" fontId="38" fillId="24" borderId="3" applyNumberFormat="0" applyAlignment="0" applyProtection="0"/>
    <xf numFmtId="0" fontId="39" fillId="2" borderId="0"/>
    <xf numFmtId="179" fontId="2" fillId="0" borderId="0" applyFont="0" applyFill="0" applyBorder="0" applyAlignment="0" applyProtection="0"/>
    <xf numFmtId="179" fontId="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71" fontId="1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80" fontId="19" fillId="0" borderId="0" applyFont="0" applyFill="0" applyBorder="0" applyAlignment="0" applyProtection="0"/>
    <xf numFmtId="181" fontId="5" fillId="0" borderId="0"/>
    <xf numFmtId="182" fontId="5" fillId="0" borderId="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40" fillId="0" borderId="0" applyNumberFormat="0">
      <alignment horizontal="left"/>
    </xf>
    <xf numFmtId="3" fontId="9" fillId="0" borderId="0" applyFont="0" applyFill="0" applyBorder="0" applyAlignment="0"/>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4" fontId="6" fillId="5" borderId="15" applyNumberFormat="0" applyProtection="0">
      <alignment horizontal="left" vertical="center" indent="1"/>
    </xf>
    <xf numFmtId="4" fontId="43" fillId="42" borderId="0" applyNumberFormat="0" applyProtection="0">
      <alignment horizontal="left" vertical="center" indent="1"/>
    </xf>
    <xf numFmtId="4" fontId="43" fillId="42" borderId="0"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0" borderId="3" applyNumberFormat="0" applyProtection="0">
      <alignment horizontal="right" vertical="center"/>
    </xf>
    <xf numFmtId="4" fontId="41" fillId="5" borderId="3" applyNumberFormat="0" applyProtection="0">
      <alignment horizontal="righ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0" fontId="45" fillId="0" borderId="0"/>
    <xf numFmtId="4" fontId="46" fillId="5" borderId="3" applyNumberFormat="0" applyProtection="0">
      <alignment horizontal="right" vertical="center"/>
    </xf>
    <xf numFmtId="183" fontId="47" fillId="0" borderId="1">
      <alignment horizontal="left" vertical="center"/>
      <protection locked="0"/>
    </xf>
    <xf numFmtId="0" fontId="5" fillId="0" borderId="0"/>
    <xf numFmtId="49" fontId="6" fillId="0" borderId="0" applyFill="0" applyBorder="0" applyAlignment="0"/>
    <xf numFmtId="180" fontId="18" fillId="0" borderId="0" applyFill="0" applyBorder="0" applyAlignment="0"/>
    <xf numFmtId="180" fontId="18" fillId="0" borderId="0" applyFill="0" applyBorder="0" applyAlignment="0"/>
    <xf numFmtId="180" fontId="19" fillId="0" borderId="0" applyFill="0" applyBorder="0" applyAlignment="0"/>
    <xf numFmtId="184" fontId="18" fillId="0" borderId="0" applyFill="0" applyBorder="0" applyAlignment="0"/>
    <xf numFmtId="184" fontId="18" fillId="0" borderId="0" applyFill="0" applyBorder="0" applyAlignment="0"/>
    <xf numFmtId="184" fontId="19" fillId="0" borderId="0" applyFill="0" applyBorder="0" applyAlignment="0"/>
    <xf numFmtId="0" fontId="48" fillId="0" borderId="0" applyFill="0" applyBorder="0" applyProtection="0">
      <alignment horizontal="left" vertical="top"/>
    </xf>
    <xf numFmtId="0" fontId="49" fillId="0" borderId="0" applyNumberFormat="0" applyFill="0" applyBorder="0" applyAlignment="0" applyProtection="0"/>
    <xf numFmtId="0" fontId="50" fillId="0" borderId="16" applyNumberFormat="0" applyFill="0" applyAlignment="0" applyProtection="0"/>
    <xf numFmtId="0" fontId="51" fillId="0" borderId="0" applyNumberFormat="0" applyFill="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9" fillId="0" borderId="17">
      <protection locked="0"/>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53" fillId="27" borderId="18"/>
    <xf numFmtId="14" fontId="9" fillId="0" borderId="0">
      <alignment horizontal="right"/>
    </xf>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54" fillId="28" borderId="17"/>
    <xf numFmtId="0" fontId="2" fillId="0" borderId="1">
      <alignment horizontal="right"/>
    </xf>
    <xf numFmtId="0" fontId="2" fillId="0" borderId="1">
      <alignment horizontal="right"/>
    </xf>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0"/>
    <xf numFmtId="0" fontId="2" fillId="0" borderId="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49" fillId="0" borderId="0" applyNumberFormat="0" applyFill="0" applyBorder="0" applyAlignment="0" applyProtection="0"/>
    <xf numFmtId="0" fontId="2" fillId="0" borderId="1"/>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23" fillId="0" borderId="0"/>
    <xf numFmtId="0" fontId="14" fillId="0" borderId="0"/>
    <xf numFmtId="0" fontId="2" fillId="0" borderId="0"/>
    <xf numFmtId="0" fontId="2"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 fillId="31" borderId="1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0" fontId="3" fillId="0" borderId="0">
      <alignment vertical="justify"/>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3" fillId="0" borderId="0" applyFont="0" applyFill="0" applyBorder="0" applyAlignment="0" applyProtection="0"/>
    <xf numFmtId="44"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4" fontId="2" fillId="0" borderId="0" applyFont="0" applyFill="0" applyBorder="0" applyAlignment="0" applyProtection="0"/>
    <xf numFmtId="185" fontId="3"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 fontId="2" fillId="0" borderId="1"/>
    <xf numFmtId="4" fontId="2" fillId="0" borderId="1"/>
    <xf numFmtId="44" fontId="10" fillId="0" borderId="0">
      <protection locked="0"/>
    </xf>
    <xf numFmtId="44" fontId="10" fillId="0" borderId="0">
      <protection locked="0"/>
    </xf>
    <xf numFmtId="44" fontId="11" fillId="0" borderId="0">
      <protection locked="0"/>
    </xf>
    <xf numFmtId="164" fontId="2" fillId="0" borderId="0" applyFont="0" applyFill="0" applyBorder="0" applyAlignment="0" applyProtection="0"/>
    <xf numFmtId="0" fontId="3" fillId="0" borderId="0"/>
    <xf numFmtId="0" fontId="2" fillId="0" borderId="0"/>
    <xf numFmtId="0" fontId="1" fillId="0" borderId="0"/>
    <xf numFmtId="0" fontId="2" fillId="0" borderId="0"/>
    <xf numFmtId="0" fontId="3" fillId="0" borderId="0"/>
    <xf numFmtId="185" fontId="3" fillId="0" borderId="0" applyFont="0" applyFill="0" applyBorder="0" applyAlignment="0" applyProtection="0"/>
    <xf numFmtId="0" fontId="2" fillId="0" borderId="0"/>
    <xf numFmtId="4" fontId="6" fillId="5" borderId="3" applyNumberFormat="0" applyProtection="0">
      <alignment horizontal="right" vertical="center"/>
    </xf>
    <xf numFmtId="0" fontId="2" fillId="0" borderId="0"/>
    <xf numFmtId="0" fontId="2" fillId="0" borderId="0"/>
    <xf numFmtId="0" fontId="2" fillId="4" borderId="3" applyNumberFormat="0" applyProtection="0">
      <alignment horizontal="left" vertical="center" indent="1"/>
    </xf>
    <xf numFmtId="0" fontId="3" fillId="0" borderId="0"/>
    <xf numFmtId="0" fontId="3" fillId="0" borderId="0"/>
    <xf numFmtId="0" fontId="2" fillId="0" borderId="0"/>
    <xf numFmtId="0" fontId="23"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4" borderId="3" applyNumberFormat="0" applyProtection="0">
      <alignment horizontal="left" vertical="center" indent="1"/>
    </xf>
    <xf numFmtId="0" fontId="2" fillId="0" borderId="0"/>
    <xf numFmtId="0" fontId="2" fillId="0" borderId="3" applyNumberFormat="0" applyProtection="0">
      <alignment horizontal="left" vertical="center"/>
    </xf>
    <xf numFmtId="0" fontId="2" fillId="0" borderId="0"/>
    <xf numFmtId="9" fontId="2"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74" fontId="2" fillId="2" borderId="0" applyFont="0" applyFill="0" applyBorder="0" applyAlignment="0" applyProtection="0"/>
    <xf numFmtId="174" fontId="2" fillId="2"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7" fontId="2" fillId="0" borderId="0"/>
    <xf numFmtId="178" fontId="2" fillId="2" borderId="0"/>
    <xf numFmtId="178" fontId="2" fillId="2" borderId="0"/>
    <xf numFmtId="179" fontId="2" fillId="0" borderId="0" applyFont="0" applyFill="0" applyBorder="0" applyAlignment="0" applyProtection="0"/>
    <xf numFmtId="17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1">
      <alignment horizontal="right"/>
    </xf>
    <xf numFmtId="0" fontId="2" fillId="0" borderId="1">
      <alignment horizontal="right"/>
    </xf>
    <xf numFmtId="0" fontId="2" fillId="0" borderId="0"/>
    <xf numFmtId="0" fontId="2" fillId="0" borderId="0"/>
    <xf numFmtId="0" fontId="2" fillId="0" borderId="1"/>
    <xf numFmtId="0" fontId="2" fillId="0" borderId="0"/>
    <xf numFmtId="0" fontId="2" fillId="0" borderId="0"/>
    <xf numFmtId="0" fontId="2" fillId="31" borderId="1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 fontId="2" fillId="0" borderId="1"/>
    <xf numFmtId="4" fontId="2" fillId="0" borderId="1"/>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4" borderId="3" applyNumberFormat="0" applyProtection="0">
      <alignment horizontal="left" vertical="center" indent="1"/>
    </xf>
    <xf numFmtId="0" fontId="1" fillId="0" borderId="0"/>
    <xf numFmtId="0" fontId="3" fillId="0" borderId="0"/>
    <xf numFmtId="0" fontId="3" fillId="0" borderId="0"/>
    <xf numFmtId="0" fontId="57" fillId="0" borderId="0"/>
    <xf numFmtId="0" fontId="3" fillId="0" borderId="0"/>
    <xf numFmtId="0" fontId="3" fillId="0" borderId="0"/>
    <xf numFmtId="0" fontId="1" fillId="0" borderId="0"/>
    <xf numFmtId="0" fontId="3" fillId="0" borderId="0"/>
    <xf numFmtId="0" fontId="2" fillId="0" borderId="0"/>
    <xf numFmtId="0" fontId="57" fillId="0" borderId="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2" fillId="0" borderId="0"/>
    <xf numFmtId="9" fontId="14" fillId="0" borderId="0" applyFont="0" applyFill="0" applyBorder="0" applyAlignment="0" applyProtection="0"/>
    <xf numFmtId="0" fontId="3" fillId="0" borderId="0"/>
    <xf numFmtId="0" fontId="2" fillId="0" borderId="0"/>
    <xf numFmtId="0" fontId="3"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57" fillId="0" borderId="0"/>
    <xf numFmtId="43" fontId="56" fillId="0" borderId="0" applyFont="0" applyFill="0" applyBorder="0" applyAlignment="0" applyProtection="0"/>
    <xf numFmtId="0" fontId="56" fillId="0" borderId="0"/>
    <xf numFmtId="0" fontId="1" fillId="0" borderId="0"/>
    <xf numFmtId="0" fontId="58" fillId="0" borderId="0"/>
    <xf numFmtId="0" fontId="3" fillId="0" borderId="0"/>
    <xf numFmtId="0" fontId="2" fillId="0" borderId="0"/>
    <xf numFmtId="0" fontId="1" fillId="0" borderId="0"/>
    <xf numFmtId="0" fontId="55" fillId="0" borderId="0"/>
    <xf numFmtId="164" fontId="2" fillId="0" borderId="0" applyFont="0" applyFill="0" applyBorder="0" applyAlignment="0" applyProtection="0"/>
    <xf numFmtId="0" fontId="1" fillId="0" borderId="0"/>
    <xf numFmtId="0" fontId="1" fillId="0" borderId="0"/>
    <xf numFmtId="0" fontId="1" fillId="0" borderId="0"/>
    <xf numFmtId="0" fontId="2" fillId="0" borderId="0"/>
    <xf numFmtId="175" fontId="2" fillId="3" borderId="1" applyNumberFormat="0" applyFont="0" applyAlignment="0">
      <protection locked="0"/>
    </xf>
    <xf numFmtId="0" fontId="11" fillId="0" borderId="4">
      <protection locked="0"/>
    </xf>
    <xf numFmtId="0" fontId="2" fillId="0" borderId="0"/>
    <xf numFmtId="186" fontId="10" fillId="0" borderId="0">
      <protection locked="0"/>
    </xf>
    <xf numFmtId="0" fontId="11" fillId="0" borderId="4">
      <protection locked="0"/>
    </xf>
    <xf numFmtId="0" fontId="2" fillId="0" borderId="0"/>
    <xf numFmtId="0" fontId="11" fillId="0" borderId="4">
      <protection locked="0"/>
    </xf>
    <xf numFmtId="0" fontId="5" fillId="0" borderId="0"/>
    <xf numFmtId="0" fontId="8" fillId="0" borderId="0"/>
    <xf numFmtId="175" fontId="2" fillId="3" borderId="1" applyNumberFormat="0" applyFont="0" applyAlignment="0">
      <protection locked="0"/>
    </xf>
    <xf numFmtId="186" fontId="10" fillId="0" borderId="0">
      <protection locked="0"/>
    </xf>
    <xf numFmtId="186" fontId="10" fillId="0" borderId="0">
      <protection locked="0"/>
    </xf>
    <xf numFmtId="0" fontId="12" fillId="0" borderId="0">
      <protection locked="0"/>
    </xf>
    <xf numFmtId="0" fontId="12" fillId="0" borderId="0">
      <protection locked="0"/>
    </xf>
    <xf numFmtId="0" fontId="3" fillId="2" borderId="1" applyNumberFormat="0" applyAlignment="0">
      <alignment horizontal="left"/>
    </xf>
    <xf numFmtId="0" fontId="3" fillId="2" borderId="1" applyNumberFormat="0" applyAlignment="0">
      <alignment horizontal="left"/>
    </xf>
    <xf numFmtId="38" fontId="62" fillId="0" borderId="19" applyBorder="0">
      <alignment horizontal="right"/>
      <protection locked="0"/>
    </xf>
    <xf numFmtId="0" fontId="2" fillId="4" borderId="3" applyNumberFormat="0" applyProtection="0">
      <alignment horizontal="left" vertical="center" indent="1"/>
    </xf>
    <xf numFmtId="0" fontId="22" fillId="0" borderId="0"/>
    <xf numFmtId="0" fontId="52" fillId="11" borderId="5" applyNumberFormat="0" applyAlignment="0" applyProtection="0"/>
    <xf numFmtId="175" fontId="2" fillId="3" borderId="1" applyNumberFormat="0" applyFont="0" applyAlignment="0">
      <protection locked="0"/>
    </xf>
    <xf numFmtId="0" fontId="61" fillId="0" borderId="0" applyNumberFormat="0" applyFill="0" applyBorder="0" applyAlignment="0" applyProtection="0">
      <alignment vertical="top"/>
      <protection locked="0"/>
    </xf>
    <xf numFmtId="175" fontId="2" fillId="3" borderId="1" applyNumberFormat="0" applyFont="0" applyAlignment="0">
      <protection locked="0"/>
    </xf>
    <xf numFmtId="0" fontId="42" fillId="48" borderId="0"/>
    <xf numFmtId="0" fontId="18" fillId="47" borderId="0"/>
    <xf numFmtId="41" fontId="9" fillId="46" borderId="18">
      <alignment vertical="center"/>
    </xf>
    <xf numFmtId="0" fontId="10" fillId="0" borderId="4">
      <protection locked="0"/>
    </xf>
    <xf numFmtId="186" fontId="10" fillId="0" borderId="0">
      <protection locked="0"/>
    </xf>
    <xf numFmtId="0" fontId="5" fillId="0" borderId="0"/>
    <xf numFmtId="0" fontId="10" fillId="0" borderId="0">
      <protection locked="0"/>
    </xf>
    <xf numFmtId="0" fontId="10" fillId="0" borderId="0">
      <protection locked="0"/>
    </xf>
    <xf numFmtId="0" fontId="10" fillId="0" borderId="4">
      <protection locked="0"/>
    </xf>
    <xf numFmtId="0" fontId="10" fillId="0" borderId="0">
      <protection locked="0"/>
    </xf>
    <xf numFmtId="0" fontId="5" fillId="0" borderId="0"/>
    <xf numFmtId="0" fontId="9" fillId="0" borderId="0"/>
    <xf numFmtId="0" fontId="9" fillId="0" borderId="0"/>
    <xf numFmtId="0" fontId="9" fillId="0" borderId="0"/>
    <xf numFmtId="0" fontId="10" fillId="0" borderId="0">
      <protection locked="0"/>
    </xf>
    <xf numFmtId="0" fontId="10" fillId="0" borderId="4">
      <protection locked="0"/>
    </xf>
    <xf numFmtId="0" fontId="10" fillId="0" borderId="0">
      <protection locked="0"/>
    </xf>
    <xf numFmtId="0" fontId="8" fillId="0" borderId="0"/>
    <xf numFmtId="0" fontId="9" fillId="0" borderId="0"/>
    <xf numFmtId="0" fontId="11" fillId="0" borderId="0">
      <protection locked="0"/>
    </xf>
    <xf numFmtId="0" fontId="11" fillId="0" borderId="0">
      <protection locked="0"/>
    </xf>
    <xf numFmtId="0" fontId="5" fillId="0" borderId="0"/>
    <xf numFmtId="0" fontId="5" fillId="0" borderId="0"/>
    <xf numFmtId="0" fontId="5" fillId="0" borderId="0"/>
    <xf numFmtId="0" fontId="9" fillId="0" borderId="0"/>
    <xf numFmtId="0" fontId="5" fillId="0" borderId="0"/>
    <xf numFmtId="0" fontId="5" fillId="0" borderId="0"/>
    <xf numFmtId="0" fontId="2" fillId="0" borderId="0"/>
    <xf numFmtId="0" fontId="2" fillId="0" borderId="0"/>
    <xf numFmtId="0" fontId="5" fillId="0" borderId="0"/>
    <xf numFmtId="0" fontId="8" fillId="0" borderId="0"/>
    <xf numFmtId="0" fontId="5" fillId="0" borderId="0"/>
    <xf numFmtId="0" fontId="5" fillId="0" borderId="0"/>
    <xf numFmtId="0" fontId="9" fillId="0" borderId="0"/>
    <xf numFmtId="0" fontId="9" fillId="0" borderId="0"/>
    <xf numFmtId="0" fontId="11" fillId="0" borderId="0">
      <protection locked="0"/>
    </xf>
    <xf numFmtId="0" fontId="5" fillId="0" borderId="0"/>
    <xf numFmtId="0" fontId="11" fillId="0" borderId="0">
      <protection locked="0"/>
    </xf>
    <xf numFmtId="0" fontId="10" fillId="0" borderId="0">
      <protection locked="0"/>
    </xf>
    <xf numFmtId="0" fontId="12" fillId="0" borderId="0">
      <protection locked="0"/>
    </xf>
    <xf numFmtId="0" fontId="12" fillId="0" borderId="0">
      <protection locked="0"/>
    </xf>
    <xf numFmtId="0" fontId="10" fillId="0" borderId="0">
      <protection locked="0"/>
    </xf>
    <xf numFmtId="0" fontId="10" fillId="0" borderId="4">
      <protection locked="0"/>
    </xf>
    <xf numFmtId="0" fontId="10" fillId="0" borderId="0">
      <protection locked="0"/>
    </xf>
    <xf numFmtId="0" fontId="9" fillId="0" borderId="0"/>
    <xf numFmtId="0" fontId="10" fillId="0" borderId="0">
      <protection locked="0"/>
    </xf>
    <xf numFmtId="0" fontId="10" fillId="0" borderId="0">
      <protection locked="0"/>
    </xf>
    <xf numFmtId="0" fontId="42" fillId="45" borderId="0"/>
    <xf numFmtId="0" fontId="5" fillId="0" borderId="0"/>
    <xf numFmtId="0" fontId="9" fillId="0" borderId="0"/>
    <xf numFmtId="0" fontId="11" fillId="0" borderId="0">
      <protection locked="0"/>
    </xf>
    <xf numFmtId="0" fontId="11" fillId="0" borderId="4">
      <protection locked="0"/>
    </xf>
    <xf numFmtId="0" fontId="10" fillId="0" borderId="0">
      <protection locked="0"/>
    </xf>
    <xf numFmtId="0" fontId="11" fillId="0" borderId="0">
      <protection locked="0"/>
    </xf>
    <xf numFmtId="0" fontId="11" fillId="0" borderId="0">
      <protection locked="0"/>
    </xf>
    <xf numFmtId="0" fontId="5" fillId="0" borderId="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3" fontId="60" fillId="0" borderId="0" applyFont="0" applyFill="0" applyBorder="0" applyAlignment="0">
      <alignment horizontal="right" vertical="center"/>
    </xf>
    <xf numFmtId="0" fontId="59" fillId="0" borderId="0"/>
    <xf numFmtId="41" fontId="9" fillId="46" borderId="18">
      <alignment vertical="center"/>
    </xf>
    <xf numFmtId="0" fontId="10" fillId="0" borderId="4">
      <protection locked="0"/>
    </xf>
    <xf numFmtId="186" fontId="10" fillId="0" borderId="0">
      <protection locked="0"/>
    </xf>
    <xf numFmtId="0" fontId="10" fillId="0" borderId="0">
      <protection locked="0"/>
    </xf>
    <xf numFmtId="0" fontId="5" fillId="0" borderId="0"/>
    <xf numFmtId="0" fontId="8" fillId="0" borderId="0"/>
    <xf numFmtId="0" fontId="10" fillId="0" borderId="0">
      <protection locked="0"/>
    </xf>
    <xf numFmtId="0" fontId="10" fillId="0" borderId="0">
      <protection locked="0"/>
    </xf>
    <xf numFmtId="0" fontId="11" fillId="0" borderId="0">
      <protection locked="0"/>
    </xf>
    <xf numFmtId="0" fontId="10" fillId="0" borderId="0">
      <protection locked="0"/>
    </xf>
    <xf numFmtId="0" fontId="11" fillId="0" borderId="0">
      <protection locked="0"/>
    </xf>
    <xf numFmtId="186" fontId="10" fillId="0" borderId="0">
      <protection locked="0"/>
    </xf>
    <xf numFmtId="0" fontId="11" fillId="0" borderId="0">
      <protection locked="0"/>
    </xf>
    <xf numFmtId="0" fontId="2" fillId="0" borderId="0"/>
    <xf numFmtId="0" fontId="10" fillId="0" borderId="4">
      <protection locked="0"/>
    </xf>
    <xf numFmtId="0" fontId="10" fillId="0" borderId="0">
      <protection locked="0"/>
    </xf>
    <xf numFmtId="0" fontId="11" fillId="0" borderId="0">
      <protection locked="0"/>
    </xf>
    <xf numFmtId="0" fontId="9" fillId="0" borderId="0"/>
    <xf numFmtId="0" fontId="11" fillId="0" borderId="0">
      <protection locked="0"/>
    </xf>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11" fillId="0" borderId="0">
      <protection locked="0"/>
    </xf>
    <xf numFmtId="0" fontId="8" fillId="0" borderId="0"/>
    <xf numFmtId="0" fontId="5" fillId="0" borderId="0"/>
    <xf numFmtId="0" fontId="11" fillId="0" borderId="4">
      <protection locked="0"/>
    </xf>
    <xf numFmtId="0" fontId="11" fillId="0" borderId="0">
      <protection locked="0"/>
    </xf>
    <xf numFmtId="186" fontId="10" fillId="0" borderId="0">
      <protection locked="0"/>
    </xf>
    <xf numFmtId="0" fontId="10" fillId="0" borderId="4">
      <protection locked="0"/>
    </xf>
    <xf numFmtId="0" fontId="12" fillId="0" borderId="0">
      <protection locked="0"/>
    </xf>
    <xf numFmtId="0" fontId="18" fillId="45" borderId="0"/>
    <xf numFmtId="0" fontId="9" fillId="0" borderId="0"/>
    <xf numFmtId="0" fontId="12" fillId="0" borderId="0">
      <protection locked="0"/>
    </xf>
    <xf numFmtId="0" fontId="5" fillId="0" borderId="0"/>
    <xf numFmtId="0" fontId="11" fillId="0" borderId="0">
      <protection locked="0"/>
    </xf>
    <xf numFmtId="0" fontId="1" fillId="0" borderId="0"/>
    <xf numFmtId="0" fontId="3" fillId="0" borderId="0"/>
    <xf numFmtId="175" fontId="2" fillId="3" borderId="1" applyNumberFormat="0" applyFont="0" applyAlignment="0">
      <protection locked="0"/>
    </xf>
    <xf numFmtId="43" fontId="63" fillId="0" borderId="0" applyFont="0" applyFill="0" applyBorder="0" applyAlignment="0" applyProtection="0"/>
    <xf numFmtId="43" fontId="14" fillId="0" borderId="0" applyFont="0" applyFill="0" applyBorder="0" applyAlignment="0" applyProtection="0"/>
    <xf numFmtId="175" fontId="2" fillId="3" borderId="1" applyNumberFormat="0" applyFont="0" applyAlignment="0">
      <protection locked="0"/>
    </xf>
    <xf numFmtId="0" fontId="14" fillId="0" borderId="0"/>
    <xf numFmtId="0" fontId="1" fillId="0" borderId="0"/>
    <xf numFmtId="4" fontId="6" fillId="0" borderId="3" applyNumberFormat="0" applyProtection="0">
      <alignment horizontal="right" vertical="center"/>
    </xf>
    <xf numFmtId="0" fontId="2" fillId="0" borderId="0"/>
    <xf numFmtId="176" fontId="36" fillId="0" borderId="0"/>
    <xf numFmtId="0" fontId="2" fillId="0" borderId="3" applyNumberFormat="0" applyProtection="0">
      <alignment horizontal="left" vertical="center"/>
    </xf>
    <xf numFmtId="175" fontId="2" fillId="3" borderId="1" applyNumberFormat="0" applyFont="0" applyAlignment="0">
      <protection locked="0"/>
    </xf>
    <xf numFmtId="0" fontId="49" fillId="0" borderId="0" applyNumberFormat="0" applyFill="0" applyBorder="0" applyAlignment="0" applyProtection="0"/>
    <xf numFmtId="0" fontId="14" fillId="0" borderId="0"/>
    <xf numFmtId="0" fontId="3" fillId="0" borderId="0"/>
    <xf numFmtId="0" fontId="3" fillId="0" borderId="0"/>
    <xf numFmtId="0" fontId="2" fillId="0" borderId="0"/>
    <xf numFmtId="44" fontId="11" fillId="0" borderId="0">
      <protection locked="0"/>
    </xf>
    <xf numFmtId="44" fontId="10" fillId="0" borderId="0">
      <protection locked="0"/>
    </xf>
    <xf numFmtId="44" fontId="11" fillId="0" borderId="0">
      <protection locked="0"/>
    </xf>
    <xf numFmtId="44" fontId="10" fillId="0" borderId="0">
      <protection locked="0"/>
    </xf>
    <xf numFmtId="44" fontId="11" fillId="0" borderId="0">
      <protection locked="0"/>
    </xf>
    <xf numFmtId="44" fontId="10" fillId="0" borderId="0">
      <protection locked="0"/>
    </xf>
    <xf numFmtId="0" fontId="13" fillId="0" borderId="0">
      <protection locked="0"/>
    </xf>
    <xf numFmtId="0" fontId="12" fillId="0" borderId="0">
      <protection locked="0"/>
    </xf>
    <xf numFmtId="0" fontId="13" fillId="0" borderId="0">
      <protection locked="0"/>
    </xf>
    <xf numFmtId="0" fontId="12" fillId="0" borderId="0">
      <protection locked="0"/>
    </xf>
    <xf numFmtId="0" fontId="11" fillId="0" borderId="4">
      <protection locked="0"/>
    </xf>
    <xf numFmtId="0" fontId="10" fillId="0" borderId="4">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4" fillId="25" borderId="0" applyNumberFormat="0" applyBorder="0" applyAlignment="0" applyProtection="0"/>
    <xf numFmtId="0" fontId="64" fillId="13" borderId="0" applyNumberFormat="0" applyBorder="0" applyAlignment="0" applyProtection="0"/>
    <xf numFmtId="0" fontId="64" fillId="22" borderId="0" applyNumberFormat="0" applyBorder="0" applyAlignment="0" applyProtection="0"/>
    <xf numFmtId="0" fontId="64" fillId="24" borderId="0" applyNumberFormat="0" applyBorder="0" applyAlignment="0" applyProtection="0"/>
    <xf numFmtId="0" fontId="64" fillId="18" borderId="0" applyNumberFormat="0" applyBorder="0" applyAlignment="0" applyProtection="0"/>
    <xf numFmtId="0" fontId="64" fillId="11"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50" borderId="0" applyNumberFormat="0" applyBorder="0" applyAlignment="0" applyProtection="0"/>
    <xf numFmtId="0" fontId="64" fillId="18" borderId="0" applyNumberFormat="0" applyBorder="0" applyAlignment="0" applyProtection="0"/>
    <xf numFmtId="0" fontId="64" fillId="15" borderId="0" applyNumberFormat="0" applyBorder="0" applyAlignment="0" applyProtection="0"/>
    <xf numFmtId="0" fontId="65" fillId="9" borderId="0" applyNumberFormat="0" applyBorder="0" applyAlignment="0" applyProtection="0"/>
    <xf numFmtId="168" fontId="19" fillId="0" borderId="0" applyFill="0" applyBorder="0" applyAlignment="0"/>
    <xf numFmtId="168" fontId="18" fillId="0" borderId="0" applyFill="0" applyBorder="0" applyAlignment="0"/>
    <xf numFmtId="169" fontId="19" fillId="0" borderId="0" applyFill="0" applyBorder="0" applyAlignment="0"/>
    <xf numFmtId="169" fontId="18" fillId="0" borderId="0" applyFill="0" applyBorder="0" applyAlignment="0"/>
    <xf numFmtId="170" fontId="19" fillId="0" borderId="0" applyFill="0" applyBorder="0" applyAlignment="0"/>
    <xf numFmtId="170" fontId="18" fillId="0" borderId="0" applyFill="0" applyBorder="0" applyAlignment="0"/>
    <xf numFmtId="0" fontId="66" fillId="49" borderId="5" applyNumberFormat="0" applyAlignment="0" applyProtection="0"/>
    <xf numFmtId="0" fontId="67" fillId="51" borderId="6" applyNumberFormat="0" applyAlignment="0" applyProtection="0"/>
    <xf numFmtId="170" fontId="19" fillId="0" borderId="0" applyFill="0" applyBorder="0" applyAlignment="0"/>
    <xf numFmtId="170" fontId="18" fillId="0" borderId="0" applyFill="0" applyBorder="0" applyAlignment="0"/>
    <xf numFmtId="0" fontId="68" fillId="0" borderId="0" applyNumberFormat="0" applyFill="0" applyBorder="0" applyAlignment="0" applyProtection="0"/>
    <xf numFmtId="0" fontId="69" fillId="52" borderId="0" applyNumberFormat="0" applyBorder="0" applyAlignment="0" applyProtection="0"/>
    <xf numFmtId="0" fontId="73" fillId="11" borderId="5" applyNumberFormat="0" applyAlignment="0" applyProtection="0"/>
    <xf numFmtId="0" fontId="70" fillId="0" borderId="20"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2" fillId="0" borderId="0" applyNumberFormat="0" applyFill="0" applyBorder="0" applyAlignment="0" applyProtection="0"/>
    <xf numFmtId="0" fontId="73" fillId="11" borderId="5" applyNumberFormat="0" applyAlignment="0" applyProtection="0"/>
    <xf numFmtId="170" fontId="19" fillId="0" borderId="0" applyFill="0" applyBorder="0" applyAlignment="0"/>
    <xf numFmtId="170" fontId="18" fillId="0" borderId="0" applyFill="0" applyBorder="0" applyAlignment="0"/>
    <xf numFmtId="0" fontId="74" fillId="0" borderId="23" applyNumberFormat="0" applyFill="0" applyAlignment="0" applyProtection="0"/>
    <xf numFmtId="0" fontId="75" fillId="30" borderId="0" applyNumberFormat="0" applyBorder="0" applyAlignment="0" applyProtection="0"/>
    <xf numFmtId="0" fontId="22" fillId="31" borderId="5" applyNumberFormat="0" applyFont="0" applyAlignment="0" applyProtection="0"/>
    <xf numFmtId="0" fontId="76" fillId="49" borderId="3" applyNumberFormat="0" applyAlignment="0" applyProtection="0"/>
    <xf numFmtId="169" fontId="19" fillId="0" borderId="0" applyFont="0" applyFill="0" applyBorder="0" applyAlignment="0" applyProtection="0"/>
    <xf numFmtId="169" fontId="18" fillId="0" borderId="0" applyFont="0" applyFill="0" applyBorder="0" applyAlignment="0" applyProtection="0"/>
    <xf numFmtId="170" fontId="19" fillId="0" borderId="0" applyFill="0" applyBorder="0" applyAlignment="0"/>
    <xf numFmtId="170" fontId="18" fillId="0" borderId="0" applyFill="0" applyBorder="0" applyAlignment="0"/>
    <xf numFmtId="4" fontId="77" fillId="42" borderId="0" applyNumberFormat="0" applyProtection="0">
      <alignment horizontal="left" vertical="center" indent="1"/>
    </xf>
    <xf numFmtId="4" fontId="43" fillId="42" borderId="0" applyNumberFormat="0" applyProtection="0">
      <alignment horizontal="left" vertical="center" indent="1"/>
    </xf>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78" fillId="0" borderId="0"/>
    <xf numFmtId="0" fontId="45" fillId="0" borderId="0"/>
    <xf numFmtId="180" fontId="19" fillId="0" borderId="0" applyFill="0" applyBorder="0" applyAlignment="0"/>
    <xf numFmtId="180" fontId="18" fillId="0" borderId="0" applyFill="0" applyBorder="0" applyAlignment="0"/>
    <xf numFmtId="184" fontId="19" fillId="0" borderId="0" applyFill="0" applyBorder="0" applyAlignment="0"/>
    <xf numFmtId="184" fontId="18" fillId="0" borderId="0" applyFill="0" applyBorder="0" applyAlignment="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4" fillId="0" borderId="0"/>
    <xf numFmtId="0" fontId="4" fillId="0" borderId="0"/>
    <xf numFmtId="0" fontId="1" fillId="0" borderId="0"/>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44" fontId="10"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5" fontId="2" fillId="3" borderId="1" applyNumberFormat="0" applyFont="0" applyAlignment="0">
      <protection locked="0"/>
    </xf>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44" fillId="0" borderId="0"/>
    <xf numFmtId="0" fontId="5" fillId="0" borderId="0"/>
    <xf numFmtId="175" fontId="2" fillId="3" borderId="55" applyNumberFormat="0" applyFont="0" applyAlignment="0">
      <protection locked="0"/>
    </xf>
    <xf numFmtId="0" fontId="29" fillId="0" borderId="62">
      <alignment horizontal="left" vertical="center"/>
    </xf>
    <xf numFmtId="0" fontId="3" fillId="31" borderId="61" applyNumberFormat="0" applyFont="0" applyAlignment="0" applyProtection="0"/>
    <xf numFmtId="0" fontId="20" fillId="24" borderId="60" applyNumberFormat="0" applyAlignment="0" applyProtection="0"/>
    <xf numFmtId="0" fontId="38" fillId="24" borderId="59" applyNumberFormat="0" applyAlignment="0" applyProtection="0"/>
    <xf numFmtId="0" fontId="52" fillId="11" borderId="60" applyNumberFormat="0" applyAlignment="0" applyProtection="0"/>
    <xf numFmtId="0" fontId="2" fillId="4" borderId="59" applyNumberFormat="0" applyProtection="0">
      <alignment horizontal="left" vertical="center" indent="1"/>
    </xf>
    <xf numFmtId="4" fontId="41" fillId="5" borderId="59" applyNumberFormat="0" applyProtection="0">
      <alignment horizontal="right" vertical="center"/>
    </xf>
    <xf numFmtId="4" fontId="6" fillId="29"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3" fillId="31" borderId="61" applyNumberFormat="0" applyFont="0" applyAlignment="0" applyProtection="0"/>
    <xf numFmtId="0" fontId="2" fillId="0" borderId="55">
      <alignment horizontal="right"/>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8" borderId="59" applyNumberFormat="0" applyProtection="0">
      <alignment horizontal="right" vertical="center"/>
    </xf>
    <xf numFmtId="4" fontId="6" fillId="33" borderId="59" applyNumberFormat="0" applyProtection="0">
      <alignment horizontal="right" vertical="center"/>
    </xf>
    <xf numFmtId="4" fontId="6" fillId="3" borderId="59" applyNumberFormat="0" applyProtection="0">
      <alignment horizontal="left" vertical="center" indent="1"/>
    </xf>
    <xf numFmtId="10" fontId="26" fillId="26" borderId="55" applyNumberFormat="0" applyFill="0" applyBorder="0" applyAlignment="0" applyProtection="0">
      <protection locked="0"/>
    </xf>
    <xf numFmtId="0" fontId="80" fillId="0" borderId="57" applyNumberFormat="0" applyFill="0" applyAlignment="0" applyProtection="0"/>
    <xf numFmtId="4" fontId="2" fillId="0" borderId="55"/>
    <xf numFmtId="4" fontId="2" fillId="0" borderId="55"/>
    <xf numFmtId="10" fontId="26" fillId="26" borderId="52" applyNumberFormat="0" applyFill="0" applyBorder="0" applyAlignment="0" applyProtection="0">
      <protection locked="0"/>
    </xf>
    <xf numFmtId="175" fontId="2" fillId="3" borderId="52" applyNumberFormat="0" applyFont="0" applyAlignment="0">
      <protection locked="0"/>
    </xf>
    <xf numFmtId="10" fontId="28" fillId="29" borderId="52" applyNumberFormat="0" applyBorder="0" applyAlignment="0" applyProtection="0"/>
    <xf numFmtId="175" fontId="2" fillId="3" borderId="52" applyNumberFormat="0" applyFont="0" applyAlignment="0">
      <protection locked="0"/>
    </xf>
    <xf numFmtId="175" fontId="2" fillId="3" borderId="55" applyNumberFormat="0" applyFont="0" applyAlignment="0">
      <protection locked="0"/>
    </xf>
    <xf numFmtId="4" fontId="6" fillId="3" borderId="59" applyNumberFormat="0" applyProtection="0">
      <alignment vertical="center"/>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60" applyNumberFormat="0" applyAlignment="0" applyProtection="0"/>
    <xf numFmtId="0" fontId="2" fillId="0" borderId="55">
      <alignment horizontal="right"/>
    </xf>
    <xf numFmtId="0" fontId="3" fillId="31" borderId="61" applyNumberFormat="0" applyFont="0" applyAlignment="0" applyProtection="0"/>
    <xf numFmtId="4" fontId="2" fillId="0" borderId="55"/>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3" fillId="31" borderId="61" applyNumberFormat="0" applyFont="0" applyAlignment="0" applyProtection="0"/>
    <xf numFmtId="0" fontId="3" fillId="31" borderId="61" applyNumberFormat="0" applyFont="0" applyAlignment="0" applyProtection="0"/>
    <xf numFmtId="0" fontId="3" fillId="31" borderId="61" applyNumberFormat="0" applyFont="0" applyAlignment="0" applyProtection="0"/>
    <xf numFmtId="4" fontId="2" fillId="0" borderId="55"/>
    <xf numFmtId="0" fontId="2" fillId="0" borderId="59" applyNumberFormat="0" applyProtection="0">
      <alignment horizontal="left" vertical="center"/>
    </xf>
    <xf numFmtId="175" fontId="2" fillId="3" borderId="55" applyNumberFormat="0" applyFont="0" applyAlignment="0">
      <protection locked="0"/>
    </xf>
    <xf numFmtId="175" fontId="2" fillId="3" borderId="55" applyNumberFormat="0" applyFont="0" applyAlignment="0">
      <protection locked="0"/>
    </xf>
    <xf numFmtId="4" fontId="6" fillId="0" borderId="59" applyNumberFormat="0" applyProtection="0">
      <alignment horizontal="right" vertical="center"/>
    </xf>
    <xf numFmtId="0" fontId="73" fillId="11" borderId="60" applyNumberFormat="0" applyAlignment="0" applyProtection="0"/>
    <xf numFmtId="175" fontId="2" fillId="3" borderId="55" applyNumberFormat="0" applyFont="0" applyAlignment="0">
      <protection locked="0"/>
    </xf>
    <xf numFmtId="4" fontId="6" fillId="0" borderId="3" applyNumberFormat="0" applyProtection="0">
      <alignment horizontal="right" vertical="center"/>
    </xf>
    <xf numFmtId="0" fontId="2" fillId="0" borderId="52">
      <alignment horizontal="right"/>
    </xf>
    <xf numFmtId="0" fontId="2" fillId="0" borderId="52">
      <alignment horizontal="right"/>
    </xf>
    <xf numFmtId="0" fontId="3" fillId="0" borderId="0"/>
    <xf numFmtId="0" fontId="3" fillId="0" borderId="0"/>
    <xf numFmtId="175" fontId="2" fillId="3" borderId="55" applyNumberFormat="0" applyFont="0" applyAlignment="0">
      <protection locked="0"/>
    </xf>
    <xf numFmtId="0" fontId="2" fillId="0" borderId="55">
      <alignment horizontal="right"/>
    </xf>
    <xf numFmtId="0" fontId="2" fillId="0" borderId="55">
      <alignment horizontal="right"/>
    </xf>
    <xf numFmtId="0" fontId="2" fillId="0" borderId="55"/>
    <xf numFmtId="4" fontId="2" fillId="0" borderId="55"/>
    <xf numFmtId="4" fontId="2" fillId="0" borderId="55"/>
    <xf numFmtId="175" fontId="2" fillId="3" borderId="55" applyNumberFormat="0" applyFont="0" applyAlignment="0">
      <protection locked="0"/>
    </xf>
    <xf numFmtId="0" fontId="3" fillId="2" borderId="55" applyNumberFormat="0" applyAlignment="0">
      <alignment horizontal="left"/>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80" fillId="0" borderId="57" applyNumberFormat="0" applyFill="0" applyAlignment="0" applyProtection="0"/>
    <xf numFmtId="10" fontId="28" fillId="29" borderId="55" applyNumberFormat="0" applyBorder="0" applyAlignment="0" applyProtection="0"/>
    <xf numFmtId="4" fontId="41" fillId="3" borderId="59" applyNumberFormat="0" applyProtection="0">
      <alignment vertical="center"/>
    </xf>
    <xf numFmtId="4" fontId="6" fillId="40" borderId="59" applyNumberFormat="0" applyProtection="0">
      <alignment horizontal="right" vertical="center"/>
    </xf>
    <xf numFmtId="4" fontId="44" fillId="5"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60" applyNumberFormat="0" applyAlignment="0" applyProtection="0"/>
    <xf numFmtId="0" fontId="38" fillId="24" borderId="59" applyNumberFormat="0" applyAlignment="0" applyProtection="0"/>
    <xf numFmtId="0" fontId="3" fillId="31" borderId="61" applyNumberFormat="0" applyFont="0" applyAlignment="0" applyProtection="0"/>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3" fillId="31" borderId="61" applyNumberFormat="0" applyFont="0" applyAlignment="0" applyProtection="0"/>
    <xf numFmtId="185" fontId="3" fillId="0" borderId="0" applyFont="0" applyFill="0" applyBorder="0" applyAlignment="0" applyProtection="0"/>
    <xf numFmtId="0" fontId="2" fillId="0" borderId="59" applyNumberFormat="0" applyProtection="0">
      <alignment horizontal="left" vertical="center"/>
    </xf>
    <xf numFmtId="175" fontId="2" fillId="3" borderId="55" applyNumberFormat="0" applyFont="0" applyAlignment="0">
      <protection locked="0"/>
    </xf>
    <xf numFmtId="0" fontId="2" fillId="0" borderId="55">
      <alignment horizontal="right"/>
    </xf>
    <xf numFmtId="0" fontId="2" fillId="0" borderId="55"/>
    <xf numFmtId="175" fontId="2" fillId="3" borderId="55" applyNumberFormat="0" applyFont="0" applyAlignment="0">
      <protection locked="0"/>
    </xf>
    <xf numFmtId="4" fontId="2" fillId="0" borderId="52"/>
    <xf numFmtId="4" fontId="2" fillId="0" borderId="52"/>
    <xf numFmtId="0" fontId="12" fillId="0" borderId="0">
      <protection locked="0"/>
    </xf>
    <xf numFmtId="170" fontId="18" fillId="0" borderId="0" applyFill="0" applyBorder="0" applyAlignment="0"/>
    <xf numFmtId="172" fontId="23" fillId="0" borderId="0" applyFont="0" applyFill="0" applyBorder="0" applyAlignment="0" applyProtection="0"/>
    <xf numFmtId="184" fontId="18" fillId="0" borderId="0" applyFill="0" applyBorder="0" applyAlignment="0"/>
    <xf numFmtId="173" fontId="2" fillId="2" borderId="0" applyFont="0" applyFill="0" applyBorder="0" applyAlignment="0" applyProtection="0"/>
    <xf numFmtId="44" fontId="10" fillId="0" borderId="0">
      <protection locked="0"/>
    </xf>
    <xf numFmtId="44" fontId="10" fillId="0" borderId="0">
      <protection locked="0"/>
    </xf>
    <xf numFmtId="174" fontId="2" fillId="2" borderId="0" applyFont="0" applyFill="0" applyBorder="0" applyAlignment="0" applyProtection="0"/>
    <xf numFmtId="44" fontId="10" fillId="0" borderId="0">
      <protection locked="0"/>
    </xf>
    <xf numFmtId="0" fontId="12" fillId="0" borderId="0">
      <protection locked="0"/>
    </xf>
    <xf numFmtId="38" fontId="23" fillId="0" borderId="7">
      <alignment vertical="center"/>
    </xf>
    <xf numFmtId="0" fontId="12" fillId="0" borderId="0">
      <protection locked="0"/>
    </xf>
    <xf numFmtId="180" fontId="18" fillId="0" borderId="0" applyFill="0" applyBorder="0" applyAlignment="0"/>
    <xf numFmtId="0" fontId="10" fillId="0" borderId="4">
      <protection locked="0"/>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5" fillId="0" borderId="0"/>
    <xf numFmtId="0" fontId="2" fillId="4" borderId="3" applyNumberFormat="0" applyProtection="0">
      <alignment horizontal="left" vertical="center" indent="1"/>
    </xf>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52"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168" fontId="18" fillId="0" borderId="0" applyFill="0" applyBorder="0" applyAlignment="0"/>
    <xf numFmtId="169" fontId="18" fillId="0" borderId="0" applyFill="0" applyBorder="0" applyAlignment="0"/>
    <xf numFmtId="0" fontId="2" fillId="43" borderId="3" applyNumberFormat="0" applyProtection="0">
      <alignment horizontal="left" vertical="center" indent="1"/>
    </xf>
    <xf numFmtId="170" fontId="18" fillId="0" borderId="0" applyFill="0" applyBorder="0" applyAlignment="0"/>
    <xf numFmtId="170" fontId="18" fillId="0" borderId="0" applyFill="0" applyBorder="0" applyAlignment="0"/>
    <xf numFmtId="4" fontId="44" fillId="43" borderId="3" applyNumberFormat="0" applyProtection="0">
      <alignment horizontal="left" vertical="center" indent="1"/>
    </xf>
    <xf numFmtId="4" fontId="44" fillId="5"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4" fontId="43" fillId="42" borderId="0" applyNumberFormat="0" applyProtection="0">
      <alignment horizontal="left" vertical="center" indent="1"/>
    </xf>
    <xf numFmtId="0" fontId="2" fillId="0" borderId="55">
      <alignment horizontal="right"/>
    </xf>
    <xf numFmtId="38" fontId="23" fillId="0" borderId="7">
      <alignment vertical="center"/>
    </xf>
    <xf numFmtId="178" fontId="2" fillId="2" borderId="0"/>
    <xf numFmtId="179" fontId="2" fillId="0" borderId="0" applyFont="0" applyFill="0" applyBorder="0" applyAlignment="0" applyProtection="0"/>
    <xf numFmtId="170" fontId="18" fillId="0" borderId="0" applyFill="0" applyBorder="0" applyAlignment="0"/>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75" fontId="2" fillId="3" borderId="52" applyNumberFormat="0" applyFont="0" applyAlignment="0">
      <protection locked="0"/>
    </xf>
    <xf numFmtId="170" fontId="18" fillId="0" borderId="0" applyFill="0" applyBorder="0" applyAlignment="0"/>
    <xf numFmtId="170" fontId="18" fillId="0" borderId="0" applyFill="0" applyBorder="0" applyAlignment="0"/>
    <xf numFmtId="170" fontId="18" fillId="0" borderId="0" applyFill="0" applyBorder="0" applyAlignment="0"/>
    <xf numFmtId="0" fontId="2" fillId="4" borderId="59" applyNumberFormat="0" applyProtection="0">
      <alignment horizontal="left" vertical="center" indent="1"/>
    </xf>
    <xf numFmtId="4" fontId="6" fillId="29" borderId="59" applyNumberFormat="0" applyProtection="0">
      <alignment vertical="center"/>
    </xf>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69" fontId="18" fillId="0" borderId="0" applyFont="0" applyFill="0" applyBorder="0" applyAlignment="0" applyProtection="0"/>
    <xf numFmtId="179" fontId="2" fillId="0" borderId="0" applyFont="0" applyFill="0" applyBorder="0" applyAlignment="0" applyProtection="0"/>
    <xf numFmtId="170" fontId="18" fillId="0" borderId="0" applyFill="0" applyBorder="0" applyAlignment="0"/>
    <xf numFmtId="178" fontId="2" fillId="2" borderId="0"/>
    <xf numFmtId="170" fontId="18" fillId="0" borderId="0" applyFill="0" applyBorder="0" applyAlignment="0"/>
    <xf numFmtId="4" fontId="43" fillId="42" borderId="0" applyNumberFormat="0" applyProtection="0">
      <alignment horizontal="left" vertical="center" indent="1"/>
    </xf>
    <xf numFmtId="175" fontId="2" fillId="3" borderId="52"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3" fillId="42" borderId="0"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170" fontId="18" fillId="0" borderId="0" applyFill="0" applyBorder="0" applyAlignment="0"/>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38" fontId="23" fillId="0" borderId="7">
      <alignment vertical="center"/>
    </xf>
    <xf numFmtId="0" fontId="2" fillId="44" borderId="3" applyNumberFormat="0" applyProtection="0">
      <alignment horizontal="left" vertical="center" indent="1"/>
    </xf>
    <xf numFmtId="174" fontId="2" fillId="2" borderId="0" applyFont="0" applyFill="0" applyBorder="0" applyAlignment="0" applyProtection="0"/>
    <xf numFmtId="0" fontId="2" fillId="27" borderId="3" applyNumberFormat="0" applyProtection="0">
      <alignment horizontal="left" vertical="center" indent="1"/>
    </xf>
    <xf numFmtId="173" fontId="2" fillId="2" borderId="0" applyFont="0" applyFill="0" applyBorder="0" applyAlignment="0" applyProtection="0"/>
    <xf numFmtId="0" fontId="2" fillId="27"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45" fillId="0" borderId="0"/>
    <xf numFmtId="169" fontId="18" fillId="0" borderId="0" applyFill="0" applyBorder="0" applyAlignment="0"/>
    <xf numFmtId="168" fontId="18" fillId="0" borderId="0" applyFill="0" applyBorder="0" applyAlignment="0"/>
    <xf numFmtId="180" fontId="18" fillId="0" borderId="0" applyFill="0" applyBorder="0" applyAlignment="0"/>
    <xf numFmtId="184"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180" fontId="18" fillId="0" borderId="0" applyFill="0" applyBorder="0" applyAlignment="0"/>
    <xf numFmtId="184"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2" fillId="0" borderId="52">
      <alignment horizontal="right"/>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44" fontId="10" fillId="0" borderId="0">
      <protection locked="0"/>
    </xf>
    <xf numFmtId="44" fontId="10" fillId="0" borderId="0">
      <protection locked="0"/>
    </xf>
    <xf numFmtId="44" fontId="10"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75" fontId="2" fillId="3" borderId="55" applyNumberFormat="0" applyFont="0" applyAlignment="0">
      <protection locked="0"/>
    </xf>
    <xf numFmtId="175" fontId="2" fillId="3" borderId="55" applyNumberFormat="0" applyFont="0" applyAlignment="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9" borderId="0" applyNumberFormat="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1" borderId="61" applyNumberFormat="0" applyFont="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0" fontId="3" fillId="0" borderId="0"/>
    <xf numFmtId="169" fontId="18" fillId="0" borderId="0" applyFill="0" applyBorder="0" applyAlignment="0"/>
    <xf numFmtId="168"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 fillId="0" borderId="52">
      <alignment horizontal="right"/>
    </xf>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2" fillId="0" borderId="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0" fontId="12"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0" fillId="0" borderId="0">
      <protection locked="0"/>
    </xf>
    <xf numFmtId="44" fontId="10" fillId="0" borderId="0">
      <protection locked="0"/>
    </xf>
    <xf numFmtId="44" fontId="10" fillId="0" borderId="0">
      <protection locked="0"/>
    </xf>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 fillId="0" borderId="52">
      <alignment horizontal="right"/>
    </xf>
    <xf numFmtId="0" fontId="2" fillId="0" borderId="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175" fontId="2" fillId="3" borderId="55" applyNumberFormat="0" applyFont="0" applyAlignment="0">
      <protection locked="0"/>
    </xf>
    <xf numFmtId="164" fontId="3" fillId="0" borderId="0" applyFont="0" applyFill="0" applyBorder="0" applyAlignment="0" applyProtection="0"/>
    <xf numFmtId="4" fontId="2" fillId="0" borderId="55"/>
    <xf numFmtId="0" fontId="1" fillId="0" borderId="0"/>
    <xf numFmtId="10" fontId="28" fillId="29" borderId="55" applyNumberFormat="0" applyBorder="0" applyAlignment="0" applyProtection="0"/>
    <xf numFmtId="175" fontId="2" fillId="3" borderId="55" applyNumberFormat="0" applyFont="0" applyAlignment="0">
      <protection locked="0"/>
    </xf>
    <xf numFmtId="164" fontId="2" fillId="0" borderId="0" applyFont="0" applyFill="0" applyBorder="0" applyAlignment="0" applyProtection="0"/>
    <xf numFmtId="0" fontId="2" fillId="0" borderId="0"/>
    <xf numFmtId="0" fontId="22" fillId="31" borderId="60" applyNumberFormat="0" applyFont="0" applyAlignment="0" applyProtection="0"/>
    <xf numFmtId="0" fontId="1"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4" borderId="59" applyNumberFormat="0" applyProtection="0">
      <alignment horizontal="left" vertical="center" indent="1"/>
    </xf>
    <xf numFmtId="9" fontId="2" fillId="0" borderId="0" applyFon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53">
      <alignment horizontal="right"/>
    </xf>
    <xf numFmtId="0" fontId="2" fillId="0" borderId="53">
      <alignment horizontal="right"/>
    </xf>
    <xf numFmtId="0" fontId="3" fillId="31" borderId="61" applyNumberFormat="0" applyFont="0" applyAlignment="0" applyProtection="0"/>
    <xf numFmtId="0" fontId="3" fillId="31" borderId="61" applyNumberFormat="0" applyFont="0" applyAlignment="0" applyProtection="0"/>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7" borderId="59" applyNumberFormat="0" applyProtection="0">
      <alignment horizontal="right" vertical="center"/>
    </xf>
    <xf numFmtId="4" fontId="6" fillId="3" borderId="59" applyNumberFormat="0" applyProtection="0">
      <alignment horizontal="left" vertical="center" indent="1"/>
    </xf>
    <xf numFmtId="0" fontId="50" fillId="0" borderId="16" applyNumberFormat="0" applyFill="0" applyAlignment="0" applyProtection="0"/>
    <xf numFmtId="175" fontId="2" fillId="3" borderId="55" applyNumberFormat="0" applyFont="0" applyAlignment="0">
      <protection locked="0"/>
    </xf>
    <xf numFmtId="0" fontId="66" fillId="49" borderId="60" applyNumberFormat="0" applyAlignment="0" applyProtection="0"/>
    <xf numFmtId="0" fontId="2" fillId="0" borderId="55">
      <alignment horizontal="right"/>
    </xf>
    <xf numFmtId="0" fontId="2" fillId="0" borderId="55">
      <alignment horizontal="right"/>
    </xf>
    <xf numFmtId="0" fontId="52" fillId="11" borderId="60"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50" fillId="0" borderId="58" applyNumberFormat="0" applyFill="0" applyAlignment="0" applyProtection="0"/>
    <xf numFmtId="4" fontId="6" fillId="5" borderId="15" applyNumberFormat="0" applyProtection="0">
      <alignment horizontal="left" vertical="center" indent="1"/>
    </xf>
    <xf numFmtId="10" fontId="26" fillId="26" borderId="53" applyNumberFormat="0" applyFill="0" applyBorder="0" applyAlignment="0" applyProtection="0">
      <protection locked="0"/>
    </xf>
    <xf numFmtId="0" fontId="29" fillId="0" borderId="2">
      <alignment horizontal="left" vertical="center"/>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0" fontId="2" fillId="4" borderId="59" applyNumberFormat="0" applyProtection="0">
      <alignment horizontal="left" vertical="center" indent="1"/>
    </xf>
    <xf numFmtId="0" fontId="38" fillId="24" borderId="59" applyNumberFormat="0" applyAlignment="0" applyProtection="0"/>
    <xf numFmtId="175" fontId="2" fillId="3" borderId="55" applyNumberFormat="0" applyFont="0" applyAlignment="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0" fontId="26" fillId="26" borderId="53" applyNumberFormat="0" applyFill="0" applyBorder="0" applyAlignment="0" applyProtection="0">
      <protection locked="0"/>
    </xf>
    <xf numFmtId="0" fontId="2" fillId="0" borderId="3" applyNumberFormat="0" applyProtection="0">
      <alignment horizontal="left" vertical="center"/>
    </xf>
    <xf numFmtId="0" fontId="2" fillId="0" borderId="53">
      <alignment horizontal="right"/>
    </xf>
    <xf numFmtId="0" fontId="2" fillId="0" borderId="53">
      <alignment horizontal="right"/>
    </xf>
    <xf numFmtId="0" fontId="2" fillId="0" borderId="53"/>
    <xf numFmtId="0" fontId="2" fillId="0" borderId="0"/>
    <xf numFmtId="175" fontId="2" fillId="3" borderId="55" applyNumberFormat="0" applyFont="0" applyAlignment="0">
      <protection locked="0"/>
    </xf>
    <xf numFmtId="9" fontId="2" fillId="0" borderId="0" applyFont="0" applyFill="0" applyBorder="0" applyAlignment="0" applyProtection="0"/>
    <xf numFmtId="175" fontId="2" fillId="3" borderId="55" applyNumberFormat="0" applyFont="0" applyAlignment="0">
      <protection locked="0"/>
    </xf>
    <xf numFmtId="43" fontId="1" fillId="0" borderId="0" applyFont="0" applyFill="0" applyBorder="0" applyAlignment="0" applyProtection="0"/>
    <xf numFmtId="164" fontId="2" fillId="0" borderId="0" applyFont="0" applyFill="0" applyBorder="0" applyAlignment="0" applyProtection="0"/>
    <xf numFmtId="4" fontId="2" fillId="0" borderId="53"/>
    <xf numFmtId="4" fontId="2" fillId="0" borderId="53"/>
    <xf numFmtId="175" fontId="2" fillId="3" borderId="55" applyNumberFormat="0" applyFont="0" applyAlignment="0">
      <protection locked="0"/>
    </xf>
    <xf numFmtId="185" fontId="3" fillId="0" borderId="0" applyFont="0" applyFill="0" applyBorder="0" applyAlignment="0" applyProtection="0"/>
    <xf numFmtId="0" fontId="2" fillId="43" borderId="59" applyNumberFormat="0" applyProtection="0">
      <alignment horizontal="left" vertical="center" indent="1"/>
    </xf>
    <xf numFmtId="164" fontId="2" fillId="0" borderId="0" applyFont="0" applyFill="0" applyBorder="0" applyAlignment="0" applyProtection="0"/>
    <xf numFmtId="0" fontId="76" fillId="49" borderId="59" applyNumberFormat="0" applyAlignment="0" applyProtection="0"/>
    <xf numFmtId="9" fontId="2" fillId="0" borderId="0" applyFont="0" applyFill="0" applyBorder="0" applyAlignment="0" applyProtection="0"/>
    <xf numFmtId="175" fontId="2" fillId="3" borderId="53" applyNumberFormat="0" applyFont="0" applyAlignment="0">
      <protection locked="0"/>
    </xf>
    <xf numFmtId="175" fontId="2" fillId="3" borderId="53" applyNumberFormat="0" applyFont="0" applyAlignment="0">
      <protection locked="0"/>
    </xf>
    <xf numFmtId="0" fontId="2" fillId="0" borderId="55">
      <alignment horizontal="right"/>
    </xf>
    <xf numFmtId="4" fontId="6" fillId="34" borderId="59" applyNumberFormat="0" applyProtection="0">
      <alignment horizontal="right" vertical="center"/>
    </xf>
    <xf numFmtId="4" fontId="6" fillId="5" borderId="59" applyNumberFormat="0" applyProtection="0">
      <alignment horizontal="right" vertical="center"/>
    </xf>
    <xf numFmtId="0" fontId="2" fillId="0" borderId="55">
      <alignment horizontal="right"/>
    </xf>
    <xf numFmtId="0" fontId="2" fillId="0" borderId="3" applyNumberFormat="0" applyProtection="0">
      <alignment horizontal="left" vertical="center"/>
    </xf>
    <xf numFmtId="0" fontId="2" fillId="0" borderId="53">
      <alignment horizontal="right"/>
    </xf>
    <xf numFmtId="0" fontId="2" fillId="0" borderId="53">
      <alignment horizontal="right"/>
    </xf>
    <xf numFmtId="0" fontId="2" fillId="0" borderId="53"/>
    <xf numFmtId="0" fontId="3" fillId="2" borderId="55" applyNumberFormat="0" applyAlignment="0">
      <alignment horizontal="left"/>
    </xf>
    <xf numFmtId="9" fontId="2" fillId="0" borderId="0" applyFont="0" applyFill="0" applyBorder="0" applyAlignment="0" applyProtection="0"/>
    <xf numFmtId="175" fontId="2" fillId="3" borderId="55" applyNumberFormat="0" applyFont="0" applyAlignment="0">
      <protection locked="0"/>
    </xf>
    <xf numFmtId="164" fontId="2" fillId="0" borderId="0" applyFont="0" applyFill="0" applyBorder="0" applyAlignment="0" applyProtection="0"/>
    <xf numFmtId="4" fontId="2" fillId="0" borderId="53"/>
    <xf numFmtId="4" fontId="2" fillId="0" borderId="53"/>
    <xf numFmtId="175" fontId="2" fillId="3" borderId="55" applyNumberFormat="0" applyFont="0" applyAlignment="0">
      <protection locked="0"/>
    </xf>
    <xf numFmtId="175" fontId="2" fillId="3" borderId="55" applyNumberFormat="0" applyFont="0" applyAlignment="0">
      <protection locked="0"/>
    </xf>
    <xf numFmtId="0" fontId="2" fillId="0" borderId="55">
      <alignment horizontal="right"/>
    </xf>
    <xf numFmtId="175" fontId="2" fillId="3" borderId="55" applyNumberFormat="0" applyFont="0" applyAlignment="0">
      <protection locked="0"/>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4" borderId="59" applyNumberFormat="0" applyProtection="0">
      <alignment horizontal="left" vertical="center" indent="1"/>
    </xf>
    <xf numFmtId="43" fontId="14" fillId="0" borderId="0" applyFont="0" applyFill="0" applyBorder="0" applyAlignment="0" applyProtection="0"/>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5" borderId="59" applyNumberFormat="0" applyProtection="0">
      <alignment horizontal="right" vertical="center"/>
    </xf>
    <xf numFmtId="9" fontId="14" fillId="0" borderId="0" applyFont="0" applyFill="0" applyBorder="0" applyAlignment="0" applyProtection="0"/>
    <xf numFmtId="175" fontId="2" fillId="3" borderId="55" applyNumberFormat="0" applyFont="0" applyAlignment="0">
      <protection locked="0"/>
    </xf>
    <xf numFmtId="175" fontId="2" fillId="3" borderId="53" applyNumberFormat="0" applyFont="0" applyAlignment="0">
      <protection locked="0"/>
    </xf>
    <xf numFmtId="0" fontId="2" fillId="0" borderId="55"/>
    <xf numFmtId="0" fontId="1" fillId="0" borderId="0"/>
    <xf numFmtId="0" fontId="2" fillId="4" borderId="59" applyNumberFormat="0" applyProtection="0">
      <alignment horizontal="left" vertical="center" indent="1"/>
    </xf>
    <xf numFmtId="0" fontId="56" fillId="0" borderId="0"/>
    <xf numFmtId="0" fontId="2" fillId="0" borderId="55"/>
    <xf numFmtId="164" fontId="2" fillId="0" borderId="0" applyFont="0" applyFill="0" applyBorder="0" applyAlignment="0" applyProtection="0"/>
    <xf numFmtId="0" fontId="1" fillId="0" borderId="0"/>
    <xf numFmtId="0" fontId="2" fillId="4" borderId="59" applyNumberFormat="0" applyProtection="0">
      <alignment horizontal="left" vertical="center" indent="1"/>
    </xf>
    <xf numFmtId="175" fontId="2" fillId="3" borderId="53" applyNumberFormat="0" applyFont="0" applyAlignment="0">
      <protection locked="0"/>
    </xf>
    <xf numFmtId="0" fontId="2" fillId="0" borderId="59" applyNumberFormat="0" applyProtection="0">
      <alignment horizontal="left" vertical="center"/>
    </xf>
    <xf numFmtId="4" fontId="6" fillId="5" borderId="59" applyNumberFormat="0" applyProtection="0">
      <alignment horizontal="right" vertical="center"/>
    </xf>
    <xf numFmtId="175" fontId="2" fillId="3" borderId="53" applyNumberFormat="0" applyFont="0" applyAlignment="0">
      <protection locked="0"/>
    </xf>
    <xf numFmtId="0" fontId="3" fillId="31" borderId="61" applyNumberFormat="0" applyFont="0" applyAlignment="0" applyProtection="0"/>
    <xf numFmtId="0" fontId="20" fillId="24" borderId="60" applyNumberFormat="0" applyAlignment="0" applyProtection="0"/>
    <xf numFmtId="0" fontId="3" fillId="2" borderId="53" applyNumberFormat="0" applyAlignment="0">
      <alignment horizontal="left"/>
    </xf>
    <xf numFmtId="0" fontId="3" fillId="2" borderId="53" applyNumberFormat="0" applyAlignment="0">
      <alignment horizontal="left"/>
    </xf>
    <xf numFmtId="4" fontId="6" fillId="39" borderId="59" applyNumberFormat="0" applyProtection="0">
      <alignment horizontal="right" vertical="center"/>
    </xf>
    <xf numFmtId="175" fontId="2" fillId="3" borderId="53" applyNumberFormat="0" applyFont="0" applyAlignment="0">
      <protection locked="0"/>
    </xf>
    <xf numFmtId="175" fontId="2" fillId="3" borderId="53" applyNumberFormat="0" applyFont="0" applyAlignment="0">
      <protection locked="0"/>
    </xf>
    <xf numFmtId="4" fontId="2" fillId="0" borderId="55"/>
    <xf numFmtId="4" fontId="6" fillId="43" borderId="59" applyNumberFormat="0" applyProtection="0">
      <alignment horizontal="left" vertical="center" indent="1"/>
    </xf>
    <xf numFmtId="175" fontId="2" fillId="3" borderId="55" applyNumberFormat="0" applyFont="0" applyAlignment="0">
      <protection locked="0"/>
    </xf>
    <xf numFmtId="0" fontId="2" fillId="43" borderId="59" applyNumberFormat="0" applyProtection="0">
      <alignment horizontal="left" vertical="center" indent="1"/>
    </xf>
    <xf numFmtId="175" fontId="2" fillId="3" borderId="55" applyNumberFormat="0" applyFont="0" applyAlignment="0">
      <protection locked="0"/>
    </xf>
    <xf numFmtId="4" fontId="2" fillId="0" borderId="55"/>
    <xf numFmtId="4" fontId="2" fillId="0" borderId="55"/>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2" fillId="0" borderId="55"/>
    <xf numFmtId="4" fontId="44" fillId="43" borderId="59" applyNumberFormat="0" applyProtection="0">
      <alignment horizontal="left" vertical="center" indent="1"/>
    </xf>
    <xf numFmtId="175" fontId="2" fillId="3" borderId="55" applyNumberFormat="0" applyFont="0" applyAlignment="0">
      <protection locked="0"/>
    </xf>
    <xf numFmtId="4" fontId="2" fillId="0" borderId="55"/>
    <xf numFmtId="0" fontId="2" fillId="0" borderId="59" applyNumberFormat="0" applyProtection="0">
      <alignment horizontal="left" vertical="center"/>
    </xf>
    <xf numFmtId="0" fontId="2" fillId="0" borderId="55">
      <alignment horizontal="right"/>
    </xf>
    <xf numFmtId="4" fontId="2" fillId="0" borderId="55"/>
    <xf numFmtId="0" fontId="2" fillId="0" borderId="55">
      <alignment horizontal="right"/>
    </xf>
    <xf numFmtId="4" fontId="44" fillId="43" borderId="59" applyNumberFormat="0" applyProtection="0">
      <alignment horizontal="left" vertical="center" indent="1"/>
    </xf>
    <xf numFmtId="0" fontId="2" fillId="4" borderId="59" applyNumberFormat="0" applyProtection="0">
      <alignment horizontal="left" vertical="center" indent="1"/>
    </xf>
    <xf numFmtId="175" fontId="2" fillId="3" borderId="55" applyNumberFormat="0" applyFont="0" applyAlignment="0">
      <protection locked="0"/>
    </xf>
    <xf numFmtId="175" fontId="2" fillId="3" borderId="55" applyNumberFormat="0" applyFont="0" applyAlignment="0">
      <protection locked="0"/>
    </xf>
    <xf numFmtId="175" fontId="2" fillId="3" borderId="53" applyNumberFormat="0" applyFont="0" applyAlignment="0">
      <protection locked="0"/>
    </xf>
    <xf numFmtId="175" fontId="2" fillId="3" borderId="55"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44" fontId="11" fillId="0" borderId="0">
      <protection locked="0"/>
    </xf>
    <xf numFmtId="44" fontId="11" fillId="0" borderId="0">
      <protection locked="0"/>
    </xf>
    <xf numFmtId="44" fontId="11" fillId="0" borderId="0">
      <protection locked="0"/>
    </xf>
    <xf numFmtId="0" fontId="13" fillId="0" borderId="0">
      <protection locked="0"/>
    </xf>
    <xf numFmtId="0" fontId="13" fillId="0" borderId="0">
      <protection locked="0"/>
    </xf>
    <xf numFmtId="0" fontId="11" fillId="0" borderId="4">
      <protection locked="0"/>
    </xf>
    <xf numFmtId="0" fontId="3" fillId="31" borderId="61"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42" fillId="41" borderId="59" applyNumberFormat="0" applyProtection="0">
      <alignment horizontal="left" vertical="center" indent="1"/>
    </xf>
    <xf numFmtId="4" fontId="6" fillId="32" borderId="59" applyNumberFormat="0" applyProtection="0">
      <alignment horizontal="right" vertical="center"/>
    </xf>
    <xf numFmtId="175" fontId="2" fillId="3" borderId="55" applyNumberFormat="0" applyFont="0" applyAlignment="0">
      <protection locked="0"/>
    </xf>
    <xf numFmtId="10" fontId="28" fillId="29" borderId="55" applyNumberFormat="0" applyBorder="0" applyAlignment="0" applyProtection="0"/>
    <xf numFmtId="0" fontId="2" fillId="0" borderId="55">
      <alignment horizontal="right"/>
    </xf>
    <xf numFmtId="0" fontId="3" fillId="31" borderId="61" applyNumberFormat="0" applyFont="0" applyAlignment="0" applyProtection="0"/>
    <xf numFmtId="0" fontId="38" fillId="24" borderId="59" applyNumberFormat="0" applyAlignment="0" applyProtection="0"/>
    <xf numFmtId="4" fontId="46" fillId="5" borderId="59" applyNumberFormat="0" applyProtection="0">
      <alignment horizontal="right" vertical="center"/>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168" fontId="19" fillId="0" borderId="0" applyFill="0" applyBorder="0" applyAlignment="0"/>
    <xf numFmtId="169"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4" fontId="44" fillId="43" borderId="59" applyNumberFormat="0" applyProtection="0">
      <alignment horizontal="left" vertical="center" indent="1"/>
    </xf>
    <xf numFmtId="169" fontId="19" fillId="0" borderId="0" applyFont="0" applyFill="0" applyBorder="0" applyAlignment="0" applyProtection="0"/>
    <xf numFmtId="0" fontId="20" fillId="24" borderId="60" applyNumberFormat="0" applyAlignment="0" applyProtection="0"/>
    <xf numFmtId="170" fontId="19" fillId="0" borderId="0" applyFill="0" applyBorder="0" applyAlignment="0"/>
    <xf numFmtId="0" fontId="2" fillId="43" borderId="59" applyNumberFormat="0" applyProtection="0">
      <alignment horizontal="left" vertical="center" indent="1"/>
    </xf>
    <xf numFmtId="0" fontId="2" fillId="0" borderId="55">
      <alignment horizontal="right"/>
    </xf>
    <xf numFmtId="175" fontId="2" fillId="3" borderId="55" applyNumberFormat="0" applyFont="0" applyAlignment="0">
      <protection locked="0"/>
    </xf>
    <xf numFmtId="180" fontId="19" fillId="0" borderId="0" applyFill="0" applyBorder="0" applyAlignment="0"/>
    <xf numFmtId="184" fontId="19" fillId="0" borderId="0" applyFill="0" applyBorder="0" applyAlignment="0"/>
    <xf numFmtId="175" fontId="2" fillId="3" borderId="55" applyNumberFormat="0" applyFont="0" applyAlignment="0">
      <protection locked="0"/>
    </xf>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0" fontId="3" fillId="31" borderId="61" applyNumberFormat="0" applyFont="0" applyAlignment="0" applyProtection="0"/>
    <xf numFmtId="43" fontId="2" fillId="0" borderId="0" applyFont="0" applyFill="0" applyBorder="0" applyAlignment="0" applyProtection="0"/>
    <xf numFmtId="175" fontId="2" fillId="3" borderId="55" applyNumberFormat="0" applyFont="0" applyAlignment="0">
      <protection locked="0"/>
    </xf>
    <xf numFmtId="43" fontId="2" fillId="0" borderId="0" applyFont="0" applyFill="0" applyBorder="0" applyAlignment="0" applyProtection="0"/>
    <xf numFmtId="10" fontId="26" fillId="26" borderId="55" applyNumberFormat="0" applyFill="0" applyBorder="0" applyAlignment="0" applyProtection="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3" fillId="2" borderId="53" applyNumberFormat="0" applyAlignment="0">
      <alignment horizontal="left"/>
    </xf>
    <xf numFmtId="0" fontId="3" fillId="2" borderId="53" applyNumberFormat="0" applyAlignment="0">
      <alignment horizontal="left"/>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80" fillId="0" borderId="24" applyNumberFormat="0" applyFill="0" applyAlignment="0" applyProtection="0"/>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14" fillId="6" borderId="0" applyNumberFormat="0" applyBorder="0" applyAlignment="0" applyProtection="0"/>
    <xf numFmtId="0" fontId="14" fillId="7" borderId="0" applyNumberFormat="0" applyBorder="0" applyAlignment="0" applyProtection="0"/>
    <xf numFmtId="175" fontId="2" fillId="3" borderId="53" applyNumberFormat="0" applyFont="0" applyAlignment="0">
      <protection locked="0"/>
    </xf>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3" fillId="2" borderId="53" applyNumberFormat="0" applyAlignment="0">
      <alignment horizontal="left"/>
    </xf>
    <xf numFmtId="0" fontId="14" fillId="12" borderId="0" applyNumberFormat="0" applyBorder="0" applyAlignment="0" applyProtection="0"/>
    <xf numFmtId="0" fontId="2" fillId="0" borderId="53"/>
    <xf numFmtId="0" fontId="14" fillId="15" borderId="0" applyNumberFormat="0" applyBorder="0" applyAlignment="0" applyProtection="0"/>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0" fontId="26" fillId="26" borderId="54" applyNumberFormat="0" applyFill="0" applyBorder="0" applyAlignment="0" applyProtection="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4" fontId="2" fillId="0" borderId="53"/>
    <xf numFmtId="4" fontId="6" fillId="3" borderId="3" applyNumberFormat="0" applyProtection="0">
      <alignment vertical="center"/>
    </xf>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5" borderId="3" applyNumberFormat="0" applyProtection="0">
      <alignment horizontal="right" vertical="center"/>
    </xf>
    <xf numFmtId="4" fontId="6" fillId="0" borderId="3" applyNumberFormat="0" applyProtection="0">
      <alignment horizontal="right" vertical="center"/>
    </xf>
    <xf numFmtId="4" fontId="6" fillId="0" borderId="3" applyNumberFormat="0" applyProtection="0">
      <alignment horizontal="right" vertical="center"/>
    </xf>
    <xf numFmtId="4" fontId="41"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6" fillId="5" borderId="3" applyNumberFormat="0" applyProtection="0">
      <alignment horizontal="right" vertical="center"/>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 fillId="0" borderId="54">
      <alignment horizontal="right"/>
    </xf>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9" fillId="0" borderId="2">
      <alignment horizontal="left" vertical="center"/>
    </xf>
    <xf numFmtId="185" fontId="3" fillId="0" borderId="0" applyFont="0" applyFill="0" applyBorder="0" applyAlignment="0" applyProtection="0"/>
    <xf numFmtId="4" fontId="2" fillId="0" borderId="54"/>
    <xf numFmtId="4" fontId="2" fillId="0" borderId="54"/>
    <xf numFmtId="0" fontId="1" fillId="0" borderId="0"/>
    <xf numFmtId="0" fontId="2" fillId="0" borderId="0"/>
    <xf numFmtId="0" fontId="2" fillId="0" borderId="0"/>
    <xf numFmtId="0" fontId="2" fillId="0" borderId="0"/>
    <xf numFmtId="0" fontId="2" fillId="0" borderId="0"/>
    <xf numFmtId="0" fontId="2" fillId="0" borderId="53">
      <alignment horizontal="right"/>
    </xf>
    <xf numFmtId="0" fontId="2" fillId="0" borderId="53">
      <alignment horizontal="right"/>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75" fontId="2" fillId="3" borderId="53" applyNumberFormat="0" applyFont="0" applyAlignment="0">
      <protection locked="0"/>
    </xf>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3" fillId="2" borderId="53" applyNumberFormat="0" applyAlignment="0">
      <alignment horizontal="left"/>
    </xf>
    <xf numFmtId="0" fontId="20" fillId="24" borderId="5" applyNumberFormat="0" applyAlignment="0" applyProtection="0"/>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7" fontId="2" fillId="0" borderId="0"/>
    <xf numFmtId="0" fontId="3" fillId="31" borderId="14" applyNumberFormat="0" applyFont="0" applyAlignment="0" applyProtection="0"/>
    <xf numFmtId="0" fontId="38" fillId="24" borderId="3" applyNumberFormat="0" applyAlignment="0" applyProtection="0"/>
    <xf numFmtId="4" fontId="6" fillId="5" borderId="3" applyNumberFormat="0" applyProtection="0">
      <alignment horizontal="righ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xf numFmtId="0" fontId="2" fillId="0" borderId="54"/>
    <xf numFmtId="0" fontId="1" fillId="0" borderId="0"/>
    <xf numFmtId="0" fontId="2" fillId="0" borderId="0"/>
    <xf numFmtId="0" fontId="2" fillId="0" borderId="0"/>
    <xf numFmtId="0" fontId="23" fillId="0" borderId="0"/>
    <xf numFmtId="9" fontId="2" fillId="0" borderId="0" applyFont="0" applyFill="0" applyBorder="0" applyAlignment="0" applyProtection="0"/>
    <xf numFmtId="0" fontId="3" fillId="2" borderId="54" applyNumberFormat="0" applyAlignment="0">
      <alignment horizontal="left"/>
    </xf>
    <xf numFmtId="0" fontId="3" fillId="2" borderId="54" applyNumberFormat="0" applyAlignment="0">
      <alignment horizontal="left"/>
    </xf>
    <xf numFmtId="43"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175" fontId="2" fillId="3" borderId="53" applyNumberFormat="0" applyFont="0" applyAlignment="0">
      <protection locked="0"/>
    </xf>
    <xf numFmtId="0" fontId="2" fillId="0" borderId="53"/>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54"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4" fontId="44" fillId="43" borderId="3" applyNumberFormat="0" applyProtection="0">
      <alignment horizontal="left" vertical="center" indent="1"/>
    </xf>
    <xf numFmtId="4" fontId="44" fillId="5"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4" applyNumberFormat="0" applyFont="0" applyAlignment="0">
      <protection locked="0"/>
    </xf>
    <xf numFmtId="4" fontId="2" fillId="0" borderId="53"/>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4"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185" fontId="3" fillId="0" borderId="0" applyFont="0" applyFill="0" applyBorder="0" applyAlignment="0" applyProtection="0"/>
    <xf numFmtId="4" fontId="2" fillId="0" borderId="54"/>
    <xf numFmtId="0" fontId="3" fillId="0" borderId="0"/>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6" fillId="26" borderId="53" applyNumberFormat="0" applyFill="0" applyBorder="0" applyAlignment="0" applyProtection="0">
      <protection locked="0"/>
    </xf>
    <xf numFmtId="4" fontId="2" fillId="0" borderId="54"/>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8" fillId="29" borderId="53" applyNumberFormat="0" applyBorder="0" applyAlignment="0" applyProtection="0"/>
    <xf numFmtId="4" fontId="2" fillId="0" borderId="54"/>
    <xf numFmtId="0" fontId="1" fillId="0" borderId="0"/>
    <xf numFmtId="0" fontId="1" fillId="0" borderId="0"/>
    <xf numFmtId="0" fontId="2" fillId="0" borderId="0"/>
    <xf numFmtId="0" fontId="2" fillId="0" borderId="3" applyNumberFormat="0" applyProtection="0">
      <alignment horizontal="left" vertical="center"/>
    </xf>
    <xf numFmtId="43" fontId="1" fillId="0" borderId="0" applyFont="0" applyFill="0" applyBorder="0" applyAlignment="0" applyProtection="0"/>
    <xf numFmtId="0" fontId="2" fillId="0" borderId="54">
      <alignment horizontal="right"/>
    </xf>
    <xf numFmtId="0" fontId="2" fillId="0" borderId="54">
      <alignment horizontal="right"/>
    </xf>
    <xf numFmtId="0" fontId="2" fillId="0" borderId="53">
      <alignment horizontal="right"/>
    </xf>
    <xf numFmtId="10" fontId="26" fillId="26" borderId="54" applyNumberFormat="0" applyFill="0" applyBorder="0" applyAlignment="0" applyProtection="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10" fontId="26" fillId="26" borderId="54" applyNumberFormat="0" applyFill="0" applyBorder="0" applyAlignment="0" applyProtection="0">
      <protection locked="0"/>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54">
      <alignment horizontal="right"/>
    </xf>
    <xf numFmtId="0" fontId="2" fillId="0" borderId="54">
      <alignment horizontal="right"/>
    </xf>
    <xf numFmtId="0" fontId="2" fillId="31" borderId="14" applyNumberFormat="0" applyFont="0" applyAlignment="0" applyProtection="0"/>
    <xf numFmtId="9" fontId="2" fillId="0" borderId="0" applyFont="0" applyFill="0" applyBorder="0" applyAlignment="0" applyProtection="0"/>
    <xf numFmtId="43" fontId="1" fillId="0" borderId="0" applyFont="0" applyFill="0" applyBorder="0" applyAlignment="0" applyProtection="0"/>
    <xf numFmtId="4" fontId="2" fillId="0" borderId="54"/>
    <xf numFmtId="4" fontId="2" fillId="0" borderId="54"/>
    <xf numFmtId="164" fontId="2" fillId="0" borderId="0" applyFont="0" applyFill="0" applyBorder="0" applyAlignment="0" applyProtection="0"/>
    <xf numFmtId="0" fontId="1" fillId="0" borderId="0"/>
    <xf numFmtId="0" fontId="3" fillId="0" borderId="0"/>
    <xf numFmtId="4" fontId="6"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175" fontId="2" fillId="3" borderId="54" applyNumberFormat="0" applyFont="0" applyAlignment="0">
      <protection locked="0"/>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alignment horizontal="right"/>
    </xf>
    <xf numFmtId="0" fontId="2" fillId="0" borderId="54">
      <alignment horizontal="right"/>
    </xf>
    <xf numFmtId="0" fontId="2" fillId="0" borderId="54"/>
    <xf numFmtId="0" fontId="2" fillId="31" borderId="14" applyNumberFormat="0" applyFont="0" applyAlignment="0" applyProtection="0"/>
    <xf numFmtId="175" fontId="2" fillId="3" borderId="53" applyNumberFormat="0" applyFont="0" applyAlignment="0">
      <protection locked="0"/>
    </xf>
    <xf numFmtId="4" fontId="2" fillId="0" borderId="54"/>
    <xf numFmtId="4" fontId="2" fillId="0" borderId="54"/>
    <xf numFmtId="0" fontId="2" fillId="4" borderId="3" applyNumberFormat="0" applyProtection="0">
      <alignment horizontal="left" vertical="center" indent="1"/>
    </xf>
    <xf numFmtId="0" fontId="1" fillId="0" borderId="0"/>
    <xf numFmtId="0" fontId="3" fillId="0" borderId="0"/>
    <xf numFmtId="0" fontId="1" fillId="0" borderId="0"/>
    <xf numFmtId="0" fontId="2" fillId="0" borderId="0"/>
    <xf numFmtId="175" fontId="2" fillId="3" borderId="53"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54" applyNumberFormat="0" applyFont="0" applyAlignment="0">
      <protection locked="0"/>
    </xf>
    <xf numFmtId="0" fontId="2" fillId="4" borderId="3" applyNumberFormat="0" applyProtection="0">
      <alignment horizontal="left" vertical="center" indent="1"/>
    </xf>
    <xf numFmtId="175" fontId="2" fillId="3" borderId="54" applyNumberFormat="0" applyFont="0" applyAlignment="0">
      <protection locked="0"/>
    </xf>
    <xf numFmtId="0" fontId="1" fillId="0" borderId="0"/>
    <xf numFmtId="175" fontId="2" fillId="3" borderId="54" applyNumberFormat="0" applyFont="0" applyAlignment="0">
      <protection locked="0"/>
    </xf>
    <xf numFmtId="43" fontId="14" fillId="0" borderId="0" applyFont="0" applyFill="0" applyBorder="0" applyAlignment="0" applyProtection="0"/>
    <xf numFmtId="175" fontId="2" fillId="3" borderId="54" applyNumberFormat="0" applyFont="0" applyAlignment="0">
      <protection locked="0"/>
    </xf>
    <xf numFmtId="0" fontId="1" fillId="0" borderId="0"/>
    <xf numFmtId="4" fontId="6" fillId="0" borderId="3" applyNumberFormat="0" applyProtection="0">
      <alignment horizontal="right" vertical="center"/>
    </xf>
    <xf numFmtId="176" fontId="36" fillId="0" borderId="0"/>
    <xf numFmtId="0" fontId="2" fillId="0" borderId="3" applyNumberFormat="0" applyProtection="0">
      <alignment horizontal="left" vertical="center"/>
    </xf>
    <xf numFmtId="175" fontId="2" fillId="3" borderId="54" applyNumberFormat="0" applyFont="0" applyAlignment="0">
      <protection locked="0"/>
    </xf>
    <xf numFmtId="0" fontId="49" fillId="0" borderId="0" applyNumberFormat="0" applyFill="0" applyBorder="0" applyAlignment="0" applyProtection="0"/>
    <xf numFmtId="4" fontId="2" fillId="0" borderId="53"/>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5" applyNumberFormat="0" applyAlignment="0" applyProtection="0"/>
    <xf numFmtId="0" fontId="73" fillId="11" borderId="5" applyNumberFormat="0" applyAlignment="0" applyProtection="0"/>
    <xf numFmtId="0" fontId="73" fillId="11" borderId="5" applyNumberFormat="0" applyAlignment="0" applyProtection="0"/>
    <xf numFmtId="0" fontId="22" fillId="31" borderId="5" applyNumberFormat="0" applyFont="0" applyAlignment="0" applyProtection="0"/>
    <xf numFmtId="0" fontId="76" fillId="49" borderId="3" applyNumberFormat="0" applyAlignment="0" applyProtection="0"/>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1" fillId="0" borderId="0"/>
    <xf numFmtId="9" fontId="1" fillId="0" borderId="0" applyFont="0" applyFill="0" applyBorder="0" applyAlignment="0" applyProtection="0"/>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0" fontId="2" fillId="0" borderId="54"/>
    <xf numFmtId="4" fontId="2" fillId="0" borderId="54"/>
    <xf numFmtId="4" fontId="2" fillId="0" borderId="54"/>
    <xf numFmtId="175" fontId="2" fillId="3" borderId="54" applyNumberFormat="0" applyFont="0" applyAlignment="0">
      <protection locked="0"/>
    </xf>
    <xf numFmtId="175" fontId="2" fillId="3" borderId="54" applyNumberFormat="0" applyFont="0" applyAlignment="0">
      <protection locked="0"/>
    </xf>
    <xf numFmtId="0" fontId="2" fillId="0" borderId="54">
      <alignment horizontal="right"/>
    </xf>
    <xf numFmtId="0" fontId="2" fillId="0" borderId="54">
      <alignment horizontal="right"/>
    </xf>
    <xf numFmtId="0" fontId="2" fillId="0" borderId="54"/>
    <xf numFmtId="4" fontId="2" fillId="0" borderId="54"/>
    <xf numFmtId="4" fontId="2" fillId="0" borderId="54"/>
    <xf numFmtId="175" fontId="2" fillId="3" borderId="54" applyNumberFormat="0" applyFont="0" applyAlignment="0">
      <protection locked="0"/>
    </xf>
    <xf numFmtId="175" fontId="2" fillId="3" borderId="54" applyNumberFormat="0" applyFont="0" applyAlignment="0">
      <protection locked="0"/>
    </xf>
    <xf numFmtId="0" fontId="3" fillId="2" borderId="54" applyNumberFormat="0" applyAlignment="0">
      <alignment horizontal="left"/>
    </xf>
    <xf numFmtId="0" fontId="3" fillId="2" borderId="54" applyNumberFormat="0" applyAlignment="0">
      <alignment horizontal="left"/>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0" fontId="2" fillId="0" borderId="53">
      <alignment horizontal="right"/>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4" fontId="2" fillId="0" borderId="53"/>
    <xf numFmtId="0" fontId="2" fillId="0" borderId="53">
      <alignment horizontal="right"/>
    </xf>
    <xf numFmtId="4" fontId="2" fillId="0" borderId="53"/>
    <xf numFmtId="0" fontId="2" fillId="0" borderId="53">
      <alignment horizontal="right"/>
    </xf>
    <xf numFmtId="0" fontId="2" fillId="0" borderId="53">
      <alignment horizontal="right"/>
    </xf>
    <xf numFmtId="10" fontId="26" fillId="26" borderId="53" applyNumberFormat="0" applyFill="0" applyBorder="0" applyAlignment="0" applyProtection="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0" fontId="26" fillId="26" borderId="53" applyNumberFormat="0" applyFill="0" applyBorder="0" applyAlignment="0" applyProtection="0">
      <protection locked="0"/>
    </xf>
    <xf numFmtId="0" fontId="2" fillId="0" borderId="53">
      <alignment horizontal="right"/>
    </xf>
    <xf numFmtId="0" fontId="2" fillId="0" borderId="53">
      <alignment horizontal="right"/>
    </xf>
    <xf numFmtId="4" fontId="2" fillId="0" borderId="53"/>
    <xf numFmtId="4" fontId="2" fillId="0" borderId="53"/>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3" fillId="2" borderId="53" applyNumberFormat="0" applyAlignment="0">
      <alignment horizontal="left"/>
    </xf>
    <xf numFmtId="0" fontId="3" fillId="2" borderId="53" applyNumberFormat="0" applyAlignment="0">
      <alignment horizontal="left"/>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2" fillId="4" borderId="59" applyNumberFormat="0" applyProtection="0">
      <alignment horizontal="left" vertical="center" indent="1"/>
    </xf>
    <xf numFmtId="175" fontId="2" fillId="3" borderId="55"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55"/>
    <xf numFmtId="0" fontId="2" fillId="44" borderId="59" applyNumberFormat="0" applyProtection="0">
      <alignment horizontal="left" vertical="center" indent="1"/>
    </xf>
    <xf numFmtId="4" fontId="2" fillId="0" borderId="55"/>
    <xf numFmtId="0" fontId="2" fillId="4" borderId="59" applyNumberFormat="0" applyProtection="0">
      <alignment horizontal="left" vertical="center" indent="1"/>
    </xf>
    <xf numFmtId="0" fontId="2" fillId="0" borderId="55">
      <alignment horizontal="right"/>
    </xf>
    <xf numFmtId="0" fontId="3" fillId="2" borderId="55" applyNumberFormat="0" applyAlignment="0">
      <alignment horizontal="left"/>
    </xf>
    <xf numFmtId="0" fontId="2" fillId="0" borderId="55">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55" applyNumberFormat="0" applyFont="0" applyAlignment="0">
      <protection locked="0"/>
    </xf>
    <xf numFmtId="0" fontId="2" fillId="0" borderId="55"/>
    <xf numFmtId="4" fontId="2" fillId="0" borderId="55"/>
    <xf numFmtId="0" fontId="2" fillId="27" borderId="59" applyNumberFormat="0" applyProtection="0">
      <alignment horizontal="left" vertical="center" indent="1"/>
    </xf>
    <xf numFmtId="175" fontId="2" fillId="3" borderId="55" applyNumberFormat="0" applyFont="0" applyAlignment="0">
      <protection locked="0"/>
    </xf>
    <xf numFmtId="4" fontId="2" fillId="0" borderId="55"/>
    <xf numFmtId="0" fontId="2" fillId="31" borderId="61" applyNumberFormat="0" applyFont="0" applyAlignment="0" applyProtection="0"/>
    <xf numFmtId="0" fontId="2" fillId="27" borderId="59" applyNumberFormat="0" applyProtection="0">
      <alignment horizontal="left" vertical="center" indent="1"/>
    </xf>
    <xf numFmtId="0" fontId="3" fillId="2" borderId="55"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55" applyNumberFormat="0" applyAlignment="0">
      <alignment horizontal="left"/>
    </xf>
    <xf numFmtId="175" fontId="2" fillId="3" borderId="55" applyNumberFormat="0" applyFont="0" applyAlignment="0">
      <protection locked="0"/>
    </xf>
    <xf numFmtId="175" fontId="2" fillId="3" borderId="55" applyNumberFormat="0" applyFont="0" applyAlignment="0">
      <protection locked="0"/>
    </xf>
    <xf numFmtId="0" fontId="2" fillId="0" borderId="55"/>
    <xf numFmtId="4" fontId="44" fillId="5" borderId="59" applyNumberFormat="0" applyProtection="0">
      <alignment horizontal="left" vertical="center" indent="1"/>
    </xf>
    <xf numFmtId="0" fontId="73" fillId="11" borderId="60" applyNumberFormat="0" applyAlignment="0" applyProtection="0"/>
    <xf numFmtId="175" fontId="2" fillId="3" borderId="55"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5">
      <alignment horizontal="right"/>
    </xf>
    <xf numFmtId="10" fontId="26" fillId="26" borderId="55" applyNumberFormat="0" applyFill="0" applyBorder="0" applyAlignment="0" applyProtection="0">
      <protection locked="0"/>
    </xf>
    <xf numFmtId="0" fontId="2" fillId="0" borderId="55"/>
    <xf numFmtId="0" fontId="2" fillId="0" borderId="59" applyNumberFormat="0" applyProtection="0">
      <alignment horizontal="left" vertical="center"/>
    </xf>
    <xf numFmtId="0" fontId="38" fillId="24" borderId="59" applyNumberFormat="0" applyAlignment="0" applyProtection="0"/>
    <xf numFmtId="175" fontId="2" fillId="3" borderId="55" applyNumberFormat="0" applyFont="0" applyAlignment="0">
      <protection locked="0"/>
    </xf>
    <xf numFmtId="4" fontId="2" fillId="0" borderId="55"/>
    <xf numFmtId="0" fontId="2" fillId="0" borderId="55"/>
    <xf numFmtId="175" fontId="2" fillId="3" borderId="55" applyNumberFormat="0" applyFont="0" applyAlignment="0">
      <protection locked="0"/>
    </xf>
    <xf numFmtId="175" fontId="2" fillId="3" borderId="55" applyNumberFormat="0" applyFont="0" applyAlignment="0">
      <protection locked="0"/>
    </xf>
    <xf numFmtId="4" fontId="2" fillId="0" borderId="55"/>
    <xf numFmtId="175" fontId="2" fillId="3" borderId="53" applyNumberFormat="0" applyFont="0" applyAlignment="0">
      <protection locked="0"/>
    </xf>
    <xf numFmtId="175" fontId="2" fillId="3" borderId="55" applyNumberFormat="0" applyFont="0" applyAlignment="0">
      <protection locked="0"/>
    </xf>
    <xf numFmtId="0" fontId="3" fillId="2" borderId="55" applyNumberFormat="0" applyAlignment="0">
      <alignment horizontal="left"/>
    </xf>
    <xf numFmtId="0" fontId="3" fillId="31" borderId="61" applyNumberFormat="0" applyFont="0" applyAlignment="0" applyProtection="0"/>
    <xf numFmtId="0" fontId="3" fillId="31" borderId="61" applyNumberFormat="0" applyFont="0" applyAlignment="0" applyProtection="0"/>
    <xf numFmtId="0" fontId="2" fillId="44" borderId="59" applyNumberFormat="0" applyProtection="0">
      <alignment horizontal="left" vertical="center" indent="1"/>
    </xf>
    <xf numFmtId="175" fontId="2" fillId="3" borderId="55" applyNumberFormat="0" applyFont="0" applyAlignment="0">
      <protection locked="0"/>
    </xf>
    <xf numFmtId="0" fontId="20" fillId="24" borderId="60"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55">
      <alignment horizontal="right"/>
    </xf>
    <xf numFmtId="175" fontId="2" fillId="3" borderId="55" applyNumberFormat="0" applyFont="0" applyAlignment="0">
      <protection locked="0"/>
    </xf>
    <xf numFmtId="175" fontId="2" fillId="3" borderId="55" applyNumberFormat="0" applyFont="0" applyAlignment="0">
      <protection locked="0"/>
    </xf>
    <xf numFmtId="10" fontId="28" fillId="29" borderId="55" applyNumberFormat="0" applyBorder="0" applyAlignment="0" applyProtection="0"/>
    <xf numFmtId="0" fontId="50" fillId="0" borderId="58" applyNumberFormat="0" applyFill="0" applyAlignment="0" applyProtection="0"/>
    <xf numFmtId="0" fontId="50" fillId="0" borderId="58" applyNumberFormat="0" applyFill="0" applyAlignment="0" applyProtection="0"/>
    <xf numFmtId="175" fontId="2" fillId="3" borderId="55" applyNumberFormat="0" applyFont="0" applyAlignment="0">
      <protection locked="0"/>
    </xf>
    <xf numFmtId="4" fontId="6" fillId="5" borderId="59" applyNumberFormat="0" applyProtection="0">
      <alignment horizontal="right" vertical="center"/>
    </xf>
    <xf numFmtId="4" fontId="2" fillId="0" borderId="55"/>
    <xf numFmtId="0" fontId="2" fillId="31" borderId="61" applyNumberFormat="0" applyFont="0" applyAlignment="0" applyProtection="0"/>
    <xf numFmtId="0" fontId="2" fillId="0" borderId="59" applyNumberFormat="0" applyProtection="0">
      <alignment horizontal="left" vertical="center"/>
    </xf>
    <xf numFmtId="10" fontId="28" fillId="29" borderId="55" applyNumberFormat="0" applyBorder="0" applyAlignment="0" applyProtection="0"/>
    <xf numFmtId="0" fontId="3" fillId="2" borderId="55"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60" applyNumberFormat="0" applyAlignment="0" applyProtection="0"/>
    <xf numFmtId="0" fontId="50" fillId="0" borderId="58" applyNumberFormat="0" applyFill="0" applyAlignment="0" applyProtection="0"/>
    <xf numFmtId="0" fontId="29" fillId="0" borderId="56">
      <alignment horizontal="left" vertical="center"/>
    </xf>
    <xf numFmtId="4" fontId="2" fillId="0" borderId="55"/>
    <xf numFmtId="10" fontId="26" fillId="26" borderId="55" applyNumberFormat="0" applyFill="0" applyBorder="0" applyAlignment="0" applyProtection="0">
      <protection locked="0"/>
    </xf>
    <xf numFmtId="0" fontId="2" fillId="0" borderId="55">
      <alignment horizontal="right"/>
    </xf>
    <xf numFmtId="0" fontId="2" fillId="0" borderId="55">
      <alignment horizontal="right"/>
    </xf>
    <xf numFmtId="0" fontId="50" fillId="0" borderId="58"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55" applyNumberFormat="0" applyFont="0" applyAlignment="0">
      <protection locked="0"/>
    </xf>
    <xf numFmtId="0" fontId="3" fillId="2" borderId="55" applyNumberFormat="0" applyAlignment="0">
      <alignment horizontal="left"/>
    </xf>
    <xf numFmtId="0" fontId="2" fillId="0" borderId="55"/>
    <xf numFmtId="0" fontId="2" fillId="0" borderId="59" applyNumberFormat="0" applyProtection="0">
      <alignment horizontal="left" vertical="center"/>
    </xf>
    <xf numFmtId="0" fontId="3" fillId="31" borderId="61" applyNumberFormat="0" applyFont="0" applyAlignment="0" applyProtection="0"/>
    <xf numFmtId="175" fontId="2" fillId="3" borderId="55" applyNumberFormat="0" applyFont="0" applyAlignment="0">
      <protection locked="0"/>
    </xf>
    <xf numFmtId="10" fontId="26" fillId="26" borderId="55" applyNumberFormat="0" applyFill="0" applyBorder="0" applyAlignment="0" applyProtection="0">
      <protection locked="0"/>
    </xf>
    <xf numFmtId="175" fontId="2" fillId="3" borderId="55" applyNumberFormat="0" applyFont="0" applyAlignment="0">
      <protection locked="0"/>
    </xf>
    <xf numFmtId="175" fontId="2" fillId="3" borderId="55" applyNumberFormat="0" applyFont="0" applyAlignment="0">
      <protection locked="0"/>
    </xf>
    <xf numFmtId="0" fontId="3" fillId="2" borderId="73" applyNumberFormat="0" applyAlignment="0">
      <alignment horizontal="left"/>
    </xf>
    <xf numFmtId="175" fontId="2" fillId="3" borderId="73" applyNumberFormat="0" applyFont="0" applyAlignment="0">
      <protection locked="0"/>
    </xf>
    <xf numFmtId="175" fontId="2" fillId="3" borderId="73" applyNumberFormat="0" applyFont="0" applyAlignment="0">
      <protection locked="0"/>
    </xf>
    <xf numFmtId="0" fontId="3" fillId="31" borderId="71" applyNumberFormat="0" applyFont="0" applyAlignment="0" applyProtection="0"/>
    <xf numFmtId="0" fontId="3" fillId="31" borderId="71" applyNumberFormat="0" applyFont="0" applyAlignment="0" applyProtection="0"/>
    <xf numFmtId="0" fontId="20" fillId="24" borderId="69" applyNumberFormat="0" applyAlignment="0" applyProtection="0"/>
    <xf numFmtId="0" fontId="20" fillId="24" borderId="69" applyNumberFormat="0" applyAlignment="0" applyProtection="0"/>
    <xf numFmtId="0" fontId="73" fillId="11" borderId="69" applyNumberFormat="0" applyAlignment="0" applyProtection="0"/>
    <xf numFmtId="0" fontId="73" fillId="11" borderId="69"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31" borderId="71" applyNumberFormat="0" applyFont="0" applyAlignment="0" applyProtection="0"/>
    <xf numFmtId="0" fontId="2" fillId="4" borderId="67" applyNumberFormat="0" applyProtection="0">
      <alignment horizontal="left" vertical="center" indent="1"/>
    </xf>
    <xf numFmtId="10" fontId="26" fillId="26" borderId="63" applyNumberFormat="0" applyFill="0" applyBorder="0" applyAlignment="0" applyProtection="0">
      <protection locked="0"/>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4" applyNumberFormat="0" applyProtection="0">
      <alignment horizontal="left" vertical="center" indent="1"/>
    </xf>
    <xf numFmtId="0" fontId="2" fillId="0" borderId="67" applyNumberFormat="0" applyProtection="0">
      <alignment horizontal="left" vertical="center"/>
    </xf>
    <xf numFmtId="0" fontId="3" fillId="31" borderId="71"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3">
      <alignment horizontal="right"/>
    </xf>
    <xf numFmtId="0" fontId="2" fillId="0" borderId="63">
      <alignment horizontal="right"/>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175" fontId="2" fillId="3" borderId="63" applyNumberFormat="0" applyFont="0" applyAlignment="0">
      <protection locked="0"/>
    </xf>
    <xf numFmtId="4" fontId="2" fillId="0" borderId="63"/>
    <xf numFmtId="4" fontId="2" fillId="0" borderId="63"/>
    <xf numFmtId="0" fontId="2" fillId="0" borderId="73">
      <alignment horizontal="right"/>
    </xf>
    <xf numFmtId="0" fontId="2" fillId="44" borderId="67" applyNumberFormat="0" applyProtection="0">
      <alignment horizontal="left" vertical="center" indent="1"/>
    </xf>
    <xf numFmtId="0" fontId="20" fillId="24" borderId="69" applyNumberFormat="0" applyAlignment="0" applyProtection="0"/>
    <xf numFmtId="0" fontId="3" fillId="31" borderId="71" applyNumberFormat="0" applyFont="0" applyAlignment="0" applyProtection="0"/>
    <xf numFmtId="0" fontId="2" fillId="4" borderId="67" applyNumberFormat="0" applyProtection="0">
      <alignment horizontal="left" vertical="center" indent="1"/>
    </xf>
    <xf numFmtId="0" fontId="80" fillId="0" borderId="72" applyNumberFormat="0" applyFill="0" applyAlignment="0" applyProtection="0"/>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0" fillId="24" borderId="69" applyNumberFormat="0" applyAlignment="0" applyProtection="0"/>
    <xf numFmtId="0" fontId="38" fillId="24" borderId="67" applyNumberFormat="0" applyAlignment="0" applyProtection="0"/>
    <xf numFmtId="175" fontId="2" fillId="3" borderId="63" applyNumberFormat="0" applyFont="0" applyAlignment="0">
      <protection locked="0"/>
    </xf>
    <xf numFmtId="0" fontId="3" fillId="31" borderId="71" applyNumberFormat="0" applyFon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66" fillId="49" borderId="69" applyNumberFormat="0" applyAlignment="0" applyProtection="0"/>
    <xf numFmtId="0" fontId="76" fillId="49" borderId="67" applyNumberFormat="0" applyAlignment="0" applyProtection="0"/>
    <xf numFmtId="4" fontId="6" fillId="43" borderId="67" applyNumberFormat="0" applyProtection="0">
      <alignment horizontal="left" vertical="center" indent="1"/>
    </xf>
    <xf numFmtId="0" fontId="2" fillId="0" borderId="63">
      <alignment horizontal="right"/>
    </xf>
    <xf numFmtId="4" fontId="2" fillId="0" borderId="73"/>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4" fontId="2" fillId="0" borderId="63"/>
    <xf numFmtId="0" fontId="38" fillId="24" borderId="67" applyNumberFormat="0" applyAlignment="0" applyProtection="0"/>
    <xf numFmtId="0" fontId="2" fillId="0" borderId="63">
      <alignment horizontal="right"/>
    </xf>
    <xf numFmtId="0" fontId="2" fillId="0" borderId="67" applyNumberFormat="0" applyProtection="0">
      <alignment horizontal="left" vertical="center"/>
    </xf>
    <xf numFmtId="0" fontId="22" fillId="31" borderId="69" applyNumberFormat="0" applyFont="0" applyAlignment="0" applyProtection="0"/>
    <xf numFmtId="4" fontId="44" fillId="5" borderId="67" applyNumberFormat="0" applyProtection="0">
      <alignment horizontal="left" vertical="center" indent="1"/>
    </xf>
    <xf numFmtId="0" fontId="2" fillId="0" borderId="73">
      <alignment horizontal="right"/>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3" fillId="31" borderId="71" applyNumberFormat="0" applyFont="0" applyAlignment="0" applyProtection="0"/>
    <xf numFmtId="0" fontId="29" fillId="0" borderId="66">
      <alignment horizontal="left" vertical="center"/>
    </xf>
    <xf numFmtId="4" fontId="2" fillId="0" borderId="63"/>
    <xf numFmtId="0" fontId="2" fillId="0" borderId="63">
      <alignment horizontal="right"/>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4" fontId="2" fillId="0" borderId="63"/>
    <xf numFmtId="0" fontId="50" fillId="0" borderId="70" applyNumberFormat="0" applyFill="0" applyAlignment="0" applyProtection="0"/>
    <xf numFmtId="0" fontId="3" fillId="31" borderId="71" applyNumberFormat="0" applyFont="0" applyAlignment="0" applyProtection="0"/>
    <xf numFmtId="0" fontId="2" fillId="0" borderId="63">
      <alignment horizontal="right"/>
    </xf>
    <xf numFmtId="0" fontId="2" fillId="0" borderId="63">
      <alignment horizontal="right"/>
    </xf>
    <xf numFmtId="0" fontId="52" fillId="11" borderId="69" applyNumberFormat="0" applyAlignment="0" applyProtection="0"/>
    <xf numFmtId="0" fontId="20" fillId="24" borderId="69" applyNumberFormat="0" applyAlignment="0" applyProtection="0"/>
    <xf numFmtId="10" fontId="28" fillId="29" borderId="73" applyNumberFormat="0" applyBorder="0" applyAlignment="0" applyProtection="0"/>
    <xf numFmtId="175" fontId="2" fillId="3" borderId="63" applyNumberFormat="0" applyFont="0" applyAlignment="0">
      <protection locked="0"/>
    </xf>
    <xf numFmtId="4" fontId="6" fillId="5" borderId="64"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0" fontId="26" fillId="26" borderId="63" applyNumberFormat="0" applyFill="0" applyBorder="0" applyAlignment="0" applyProtection="0">
      <protection locked="0"/>
    </xf>
    <xf numFmtId="0" fontId="2" fillId="27" borderId="67" applyNumberFormat="0" applyProtection="0">
      <alignment horizontal="left" vertical="center" indent="1"/>
    </xf>
    <xf numFmtId="0" fontId="29" fillId="0" borderId="62">
      <alignment horizontal="left" vertical="center"/>
    </xf>
    <xf numFmtId="0" fontId="2" fillId="4" borderId="67"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5" borderId="67" applyNumberFormat="0" applyProtection="0">
      <alignment horizontal="right" vertical="center"/>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4" borderId="67"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31" borderId="71" applyNumberFormat="0" applyFont="0" applyAlignment="0" applyProtection="0"/>
    <xf numFmtId="0" fontId="2" fillId="0" borderId="63">
      <alignment horizontal="right"/>
    </xf>
    <xf numFmtId="0" fontId="2" fillId="0" borderId="63">
      <alignment horizontal="right"/>
    </xf>
    <xf numFmtId="0" fontId="2" fillId="0" borderId="63"/>
    <xf numFmtId="0" fontId="52" fillId="11" borderId="69" applyNumberFormat="0" applyAlignment="0" applyProtection="0"/>
    <xf numFmtId="4" fontId="6" fillId="32" borderId="67" applyNumberFormat="0" applyProtection="0">
      <alignment horizontal="right" vertical="center"/>
    </xf>
    <xf numFmtId="4" fontId="2" fillId="0" borderId="63"/>
    <xf numFmtId="4" fontId="2" fillId="0" borderId="63"/>
    <xf numFmtId="0" fontId="3" fillId="31" borderId="71" applyNumberFormat="0" applyFont="0" applyAlignment="0" applyProtection="0"/>
    <xf numFmtId="4" fontId="6" fillId="34" borderId="67" applyNumberFormat="0" applyProtection="0">
      <alignment horizontal="right" vertical="center"/>
    </xf>
    <xf numFmtId="0" fontId="52" fillId="11" borderId="69" applyNumberFormat="0" applyAlignment="0" applyProtection="0"/>
    <xf numFmtId="0" fontId="38" fillId="24" borderId="67" applyNumberFormat="0" applyAlignment="0" applyProtection="0"/>
    <xf numFmtId="0" fontId="20" fillId="24" borderId="69" applyNumberFormat="0" applyAlignment="0" applyProtection="0"/>
    <xf numFmtId="0" fontId="20" fillId="24" borderId="69" applyNumberFormat="0" applyAlignment="0" applyProtection="0"/>
    <xf numFmtId="0" fontId="3" fillId="31" borderId="71" applyNumberFormat="0" applyFont="0" applyAlignment="0" applyProtection="0"/>
    <xf numFmtId="0" fontId="38" fillId="24" borderId="67" applyNumberFormat="0" applyAlignment="0" applyProtection="0"/>
    <xf numFmtId="0" fontId="3" fillId="31" borderId="71" applyNumberFormat="0" applyFont="0" applyAlignment="0" applyProtection="0"/>
    <xf numFmtId="175" fontId="2" fillId="3" borderId="63" applyNumberFormat="0" applyFont="0" applyAlignment="0">
      <protection locked="0"/>
    </xf>
    <xf numFmtId="0" fontId="2" fillId="0" borderId="73"/>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0" fontId="50" fillId="0" borderId="70"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0" fontId="3" fillId="2" borderId="73" applyNumberFormat="0" applyAlignment="0">
      <alignment horizontal="left"/>
    </xf>
    <xf numFmtId="175" fontId="2" fillId="3" borderId="73" applyNumberFormat="0" applyFont="0" applyAlignment="0">
      <protection locked="0"/>
    </xf>
    <xf numFmtId="0" fontId="52" fillId="11" borderId="69" applyNumberFormat="0" applyAlignment="0" applyProtection="0"/>
    <xf numFmtId="0" fontId="52" fillId="11" borderId="69" applyNumberFormat="0" applyAlignment="0" applyProtection="0"/>
    <xf numFmtId="175" fontId="2" fillId="3" borderId="73" applyNumberFormat="0" applyFont="0" applyAlignment="0">
      <protection locked="0"/>
    </xf>
    <xf numFmtId="4" fontId="44" fillId="43" borderId="67" applyNumberFormat="0" applyProtection="0">
      <alignment horizontal="left" vertical="center" indent="1"/>
    </xf>
    <xf numFmtId="0" fontId="2" fillId="0" borderId="73"/>
    <xf numFmtId="175" fontId="2" fillId="3" borderId="7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50" fillId="0" borderId="70" applyNumberFormat="0" applyFill="0" applyAlignment="0" applyProtection="0"/>
    <xf numFmtId="175" fontId="2" fillId="3" borderId="73" applyNumberFormat="0" applyFont="0" applyAlignment="0">
      <protection locked="0"/>
    </xf>
    <xf numFmtId="4" fontId="2" fillId="0" borderId="73"/>
    <xf numFmtId="0" fontId="3" fillId="31" borderId="71" applyNumberFormat="0" applyFont="0" applyAlignment="0" applyProtection="0"/>
    <xf numFmtId="0" fontId="3" fillId="31" borderId="71" applyNumberFormat="0" applyFont="0" applyAlignment="0" applyProtection="0"/>
    <xf numFmtId="0" fontId="20" fillId="24" borderId="69" applyNumberFormat="0" applyAlignment="0" applyProtection="0"/>
    <xf numFmtId="0" fontId="52" fillId="11" borderId="69" applyNumberFormat="0" applyAlignment="0" applyProtection="0"/>
    <xf numFmtId="175" fontId="2" fillId="3" borderId="73" applyNumberFormat="0" applyFont="0" applyAlignment="0">
      <protection locked="0"/>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72" applyNumberFormat="0" applyFill="0" applyAlignment="0" applyProtection="0"/>
    <xf numFmtId="175" fontId="2" fillId="3" borderId="63" applyNumberFormat="0" applyFont="0" applyAlignment="0">
      <protection locked="0"/>
    </xf>
    <xf numFmtId="4" fontId="6" fillId="5" borderId="67" applyNumberFormat="0" applyProtection="0">
      <alignment horizontal="left" vertical="center" indent="1"/>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5" applyNumberFormat="0" applyFill="0" applyBorder="0" applyAlignment="0" applyProtection="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4" fontId="2" fillId="0" borderId="63"/>
    <xf numFmtId="4" fontId="6" fillId="5" borderId="67" applyNumberFormat="0" applyProtection="0">
      <alignment horizontal="right" vertical="center"/>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5">
      <alignment horizontal="right"/>
    </xf>
    <xf numFmtId="0" fontId="2" fillId="0" borderId="65">
      <alignment horizontal="right"/>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4" fontId="2" fillId="0" borderId="65"/>
    <xf numFmtId="4" fontId="2" fillId="0" borderId="65"/>
    <xf numFmtId="0" fontId="2" fillId="0" borderId="63">
      <alignment horizontal="right"/>
    </xf>
    <xf numFmtId="0" fontId="2" fillId="0" borderId="63">
      <alignment horizontal="right"/>
    </xf>
    <xf numFmtId="175" fontId="2" fillId="3" borderId="7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4" borderId="67" applyNumberFormat="0" applyProtection="0">
      <alignment horizontal="left" vertical="center" indent="1"/>
    </xf>
    <xf numFmtId="0" fontId="3" fillId="31" borderId="71" applyNumberFormat="0" applyFont="0" applyAlignment="0" applyProtection="0"/>
    <xf numFmtId="0" fontId="2" fillId="0" borderId="65"/>
    <xf numFmtId="0" fontId="2" fillId="0" borderId="65"/>
    <xf numFmtId="0" fontId="52" fillId="11" borderId="69" applyNumberFormat="0" applyAlignment="0" applyProtection="0"/>
    <xf numFmtId="4" fontId="6" fillId="36" borderId="67" applyNumberFormat="0" applyProtection="0">
      <alignment horizontal="right" vertical="center"/>
    </xf>
    <xf numFmtId="0" fontId="3" fillId="2" borderId="65" applyNumberFormat="0" applyAlignment="0">
      <alignment horizontal="left"/>
    </xf>
    <xf numFmtId="0" fontId="3" fillId="2" borderId="65" applyNumberFormat="0" applyAlignment="0">
      <alignment horizontal="left"/>
    </xf>
    <xf numFmtId="175" fontId="2" fillId="3" borderId="63" applyNumberFormat="0" applyFont="0" applyAlignment="0">
      <protection locked="0"/>
    </xf>
    <xf numFmtId="0" fontId="2" fillId="0" borderId="63"/>
    <xf numFmtId="175" fontId="2" fillId="3" borderId="65" applyNumberFormat="0" applyFont="0" applyAlignment="0">
      <protection locked="0"/>
    </xf>
    <xf numFmtId="175" fontId="2" fillId="3" borderId="65" applyNumberFormat="0" applyFont="0" applyAlignment="0">
      <protection locked="0"/>
    </xf>
    <xf numFmtId="4" fontId="2" fillId="0" borderId="63"/>
    <xf numFmtId="175" fontId="2" fillId="3" borderId="65" applyNumberFormat="0" applyFont="0" applyAlignment="0">
      <protection locked="0"/>
    </xf>
    <xf numFmtId="0" fontId="3" fillId="31" borderId="71" applyNumberFormat="0" applyFont="0" applyAlignment="0" applyProtection="0"/>
    <xf numFmtId="0" fontId="2" fillId="0" borderId="65">
      <alignment horizontal="right"/>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2" fillId="0" borderId="65"/>
    <xf numFmtId="0" fontId="2" fillId="0" borderId="65">
      <alignment horizontal="right"/>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10" fontId="26" fillId="26" borderId="63" applyNumberFormat="0" applyFill="0" applyBorder="0" applyAlignment="0" applyProtection="0">
      <protection locked="0"/>
    </xf>
    <xf numFmtId="4" fontId="2" fillId="0" borderId="65"/>
    <xf numFmtId="0" fontId="2" fillId="0" borderId="65">
      <alignment horizontal="right"/>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10" fontId="28" fillId="29" borderId="63" applyNumberFormat="0" applyBorder="0" applyAlignment="0" applyProtection="0"/>
    <xf numFmtId="4" fontId="2" fillId="0" borderId="65"/>
    <xf numFmtId="0" fontId="50" fillId="0" borderId="70" applyNumberFormat="0" applyFill="0" applyAlignment="0" applyProtection="0"/>
    <xf numFmtId="0" fontId="2" fillId="0" borderId="65">
      <alignment horizontal="right"/>
    </xf>
    <xf numFmtId="0" fontId="2" fillId="0" borderId="65">
      <alignment horizontal="right"/>
    </xf>
    <xf numFmtId="0" fontId="2" fillId="0" borderId="63">
      <alignment horizontal="right"/>
    </xf>
    <xf numFmtId="10" fontId="26" fillId="26" borderId="65" applyNumberFormat="0" applyFill="0" applyBorder="0" applyAlignment="0" applyProtection="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10" fontId="26" fillId="26" borderId="65" applyNumberFormat="0" applyFill="0" applyBorder="0" applyAlignment="0" applyProtection="0">
      <protection locked="0"/>
    </xf>
    <xf numFmtId="0" fontId="2" fillId="0" borderId="65">
      <alignment horizontal="right"/>
    </xf>
    <xf numFmtId="0" fontId="2" fillId="0" borderId="65">
      <alignment horizontal="right"/>
    </xf>
    <xf numFmtId="4" fontId="42" fillId="41" borderId="67" applyNumberFormat="0" applyProtection="0">
      <alignment horizontal="left" vertical="center" indent="1"/>
    </xf>
    <xf numFmtId="4" fontId="2" fillId="0" borderId="65"/>
    <xf numFmtId="4" fontId="2" fillId="0" borderId="65"/>
    <xf numFmtId="175" fontId="2" fillId="3" borderId="65" applyNumberFormat="0" applyFont="0" applyAlignment="0">
      <protection locked="0"/>
    </xf>
    <xf numFmtId="0" fontId="2" fillId="0" borderId="65">
      <alignment horizontal="right"/>
    </xf>
    <xf numFmtId="0" fontId="2" fillId="0" borderId="65">
      <alignment horizontal="right"/>
    </xf>
    <xf numFmtId="0" fontId="2" fillId="0" borderId="65"/>
    <xf numFmtId="4" fontId="6" fillId="5" borderId="68" applyNumberFormat="0" applyProtection="0">
      <alignment horizontal="left" vertical="center" indent="1"/>
    </xf>
    <xf numFmtId="175" fontId="2" fillId="3" borderId="63" applyNumberFormat="0" applyFont="0" applyAlignment="0">
      <protection locked="0"/>
    </xf>
    <xf numFmtId="4" fontId="2" fillId="0" borderId="65"/>
    <xf numFmtId="4" fontId="2" fillId="0" borderId="65"/>
    <xf numFmtId="175" fontId="2" fillId="3" borderId="63" applyNumberFormat="0" applyFont="0" applyAlignment="0">
      <protection locked="0"/>
    </xf>
    <xf numFmtId="0" fontId="52" fillId="11" borderId="69" applyNumberFormat="0" applyAlignment="0" applyProtection="0"/>
    <xf numFmtId="0" fontId="38" fillId="24" borderId="67" applyNumberFormat="0" applyAlignment="0" applyProtection="0"/>
    <xf numFmtId="0" fontId="20" fillId="24" borderId="69" applyNumberFormat="0" applyAlignment="0" applyProtection="0"/>
    <xf numFmtId="0" fontId="20" fillId="24" borderId="69" applyNumberFormat="0" applyAlignment="0" applyProtection="0"/>
    <xf numFmtId="0" fontId="3" fillId="31" borderId="71" applyNumberFormat="0" applyFont="0" applyAlignment="0" applyProtection="0"/>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4" fontId="2" fillId="0" borderId="63"/>
    <xf numFmtId="10" fontId="26" fillId="26" borderId="73" applyNumberFormat="0" applyFill="0" applyBorder="0" applyAlignment="0" applyProtection="0">
      <protection locked="0"/>
    </xf>
    <xf numFmtId="0" fontId="3" fillId="31" borderId="71" applyNumberFormat="0" applyFont="0" applyAlignment="0" applyProtection="0"/>
    <xf numFmtId="0" fontId="3" fillId="31" borderId="71" applyNumberFormat="0" applyFont="0" applyAlignment="0" applyProtection="0"/>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0" borderId="65"/>
    <xf numFmtId="4" fontId="2" fillId="0" borderId="65"/>
    <xf numFmtId="4" fontId="2" fillId="0" borderId="65"/>
    <xf numFmtId="175" fontId="2" fillId="3" borderId="65" applyNumberFormat="0" applyFont="0" applyAlignment="0">
      <protection locked="0"/>
    </xf>
    <xf numFmtId="175" fontId="2" fillId="3" borderId="65" applyNumberFormat="0" applyFont="0" applyAlignment="0">
      <protection locked="0"/>
    </xf>
    <xf numFmtId="0" fontId="2" fillId="0" borderId="65">
      <alignment horizontal="right"/>
    </xf>
    <xf numFmtId="0" fontId="2" fillId="0" borderId="65">
      <alignment horizontal="right"/>
    </xf>
    <xf numFmtId="0" fontId="2" fillId="0" borderId="65"/>
    <xf numFmtId="4" fontId="2" fillId="0" borderId="65"/>
    <xf numFmtId="4" fontId="2" fillId="0" borderId="65"/>
    <xf numFmtId="175" fontId="2" fillId="3" borderId="65" applyNumberFormat="0" applyFont="0" applyAlignment="0">
      <protection locked="0"/>
    </xf>
    <xf numFmtId="175" fontId="2" fillId="3" borderId="65" applyNumberFormat="0" applyFont="0" applyAlignment="0">
      <protection locked="0"/>
    </xf>
    <xf numFmtId="0" fontId="3" fillId="2" borderId="65" applyNumberFormat="0" applyAlignment="0">
      <alignment horizontal="left"/>
    </xf>
    <xf numFmtId="0" fontId="3" fillId="2" borderId="65" applyNumberFormat="0" applyAlignment="0">
      <alignment horizontal="lef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0" borderId="63">
      <alignment horizontal="righ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2" fillId="0" borderId="73">
      <alignment horizontal="right"/>
    </xf>
    <xf numFmtId="10" fontId="26" fillId="26" borderId="73" applyNumberFormat="0" applyFill="0" applyBorder="0" applyAlignment="0" applyProtection="0">
      <protection locked="0"/>
    </xf>
    <xf numFmtId="175" fontId="2" fillId="3" borderId="73" applyNumberFormat="0" applyFont="0" applyAlignment="0">
      <protection locked="0"/>
    </xf>
    <xf numFmtId="10" fontId="28" fillId="29" borderId="73" applyNumberFormat="0" applyBorder="0" applyAlignment="0" applyProtection="0"/>
    <xf numFmtId="175" fontId="2" fillId="3" borderId="73" applyNumberFormat="0" applyFont="0" applyAlignment="0">
      <protection locked="0"/>
    </xf>
    <xf numFmtId="175" fontId="2" fillId="3" borderId="73" applyNumberFormat="0" applyFont="0" applyAlignment="0">
      <protection locked="0"/>
    </xf>
    <xf numFmtId="10" fontId="28" fillId="29" borderId="73" applyNumberFormat="0" applyBorder="0" applyAlignment="0" applyProtection="0"/>
    <xf numFmtId="175" fontId="2" fillId="3" borderId="73" applyNumberFormat="0" applyFont="0" applyAlignment="0">
      <protection locked="0"/>
    </xf>
    <xf numFmtId="10" fontId="26" fillId="26" borderId="73" applyNumberFormat="0" applyFill="0" applyBorder="0" applyAlignment="0" applyProtection="0">
      <protection locked="0"/>
    </xf>
    <xf numFmtId="0" fontId="2" fillId="0" borderId="73">
      <alignment horizontal="right"/>
    </xf>
    <xf numFmtId="0" fontId="2" fillId="0" borderId="73">
      <alignment horizontal="right"/>
    </xf>
    <xf numFmtId="0" fontId="2" fillId="31" borderId="71" applyNumberFormat="0" applyFont="0" applyAlignment="0" applyProtection="0"/>
    <xf numFmtId="4" fontId="2" fillId="0" borderId="73"/>
    <xf numFmtId="4" fontId="2" fillId="0" borderId="73"/>
    <xf numFmtId="175" fontId="2" fillId="3" borderId="73" applyNumberFormat="0" applyFont="0" applyAlignment="0">
      <protection locked="0"/>
    </xf>
    <xf numFmtId="0" fontId="2" fillId="0" borderId="73">
      <alignment horizontal="right"/>
    </xf>
    <xf numFmtId="0" fontId="2" fillId="0" borderId="73">
      <alignment horizontal="right"/>
    </xf>
    <xf numFmtId="0" fontId="2" fillId="0" borderId="73"/>
    <xf numFmtId="0" fontId="2" fillId="31" borderId="71" applyNumberFormat="0" applyFont="0" applyAlignment="0" applyProtection="0"/>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0" fontId="66" fillId="49" borderId="69" applyNumberFormat="0" applyAlignment="0" applyProtection="0"/>
    <xf numFmtId="0" fontId="73" fillId="11" borderId="69" applyNumberFormat="0" applyAlignment="0" applyProtection="0"/>
    <xf numFmtId="0" fontId="73" fillId="11" borderId="69" applyNumberFormat="0" applyAlignment="0" applyProtection="0"/>
    <xf numFmtId="0" fontId="22" fillId="31" borderId="69" applyNumberFormat="0" applyFont="0" applyAlignment="0" applyProtection="0"/>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0" fontId="2" fillId="0" borderId="73"/>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0" fontId="2" fillId="0" borderId="73">
      <alignment horizontal="right"/>
    </xf>
    <xf numFmtId="0" fontId="2" fillId="0" borderId="73">
      <alignment horizontal="right"/>
    </xf>
    <xf numFmtId="0" fontId="2" fillId="0" borderId="73"/>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0" fontId="3" fillId="2" borderId="73" applyNumberFormat="0" applyAlignment="0">
      <alignment horizontal="left"/>
    </xf>
    <xf numFmtId="0" fontId="3" fillId="2" borderId="73" applyNumberFormat="0" applyAlignment="0">
      <alignment horizontal="left"/>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4" fontId="6" fillId="0" borderId="75" applyNumberFormat="0" applyProtection="0">
      <alignment horizontal="right" vertical="center"/>
    </xf>
    <xf numFmtId="4" fontId="6" fillId="3" borderId="75" applyNumberFormat="0" applyProtection="0">
      <alignment vertical="center"/>
    </xf>
    <xf numFmtId="0" fontId="2" fillId="4" borderId="75" applyNumberFormat="0" applyProtection="0">
      <alignment horizontal="left" vertical="center" indent="1"/>
    </xf>
    <xf numFmtId="0" fontId="2" fillId="0" borderId="75" applyNumberFormat="0" applyProtection="0">
      <alignment horizontal="left" vertical="center"/>
    </xf>
    <xf numFmtId="4" fontId="6" fillId="5" borderId="75"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50" fillId="0" borderId="92" applyNumberFormat="0" applyFill="0" applyAlignment="0" applyProtection="0"/>
    <xf numFmtId="0" fontId="20" fillId="24" borderId="89" applyNumberFormat="0" applyAlignment="0" applyProtection="0"/>
    <xf numFmtId="0" fontId="38" fillId="24" borderId="91" applyNumberFormat="0" applyAlignment="0" applyProtection="0"/>
    <xf numFmtId="0" fontId="2" fillId="4" borderId="91" applyNumberFormat="0" applyProtection="0">
      <alignment horizontal="left" vertical="center" indent="1"/>
    </xf>
    <xf numFmtId="0" fontId="50" fillId="0" borderId="96" applyNumberFormat="0" applyFill="0" applyAlignment="0" applyProtection="0"/>
    <xf numFmtId="0" fontId="38" fillId="24" borderId="91" applyNumberFormat="0" applyAlignment="0" applyProtection="0"/>
    <xf numFmtId="0" fontId="2" fillId="4" borderId="91" applyNumberFormat="0" applyProtection="0">
      <alignment horizontal="left" vertical="center" indent="1"/>
    </xf>
    <xf numFmtId="0" fontId="2" fillId="0" borderId="91" applyNumberFormat="0" applyProtection="0">
      <alignment horizontal="left" vertical="center"/>
    </xf>
    <xf numFmtId="4" fontId="6" fillId="5" borderId="91" applyNumberFormat="0" applyProtection="0">
      <alignment horizontal="right" vertical="center"/>
    </xf>
    <xf numFmtId="4" fontId="6" fillId="29" borderId="91" applyNumberFormat="0" applyProtection="0">
      <alignment vertical="center"/>
    </xf>
    <xf numFmtId="0" fontId="2" fillId="4" borderId="91" applyNumberFormat="0" applyProtection="0">
      <alignment horizontal="left" vertical="center" indent="1"/>
    </xf>
    <xf numFmtId="0" fontId="2" fillId="27" borderId="91" applyNumberFormat="0" applyProtection="0">
      <alignment horizontal="left" vertical="center" indent="1"/>
    </xf>
    <xf numFmtId="0" fontId="2" fillId="44" borderId="91" applyNumberFormat="0" applyProtection="0">
      <alignment horizontal="left" vertical="center" indent="1"/>
    </xf>
    <xf numFmtId="4" fontId="44" fillId="43" borderId="91" applyNumberFormat="0" applyProtection="0">
      <alignment horizontal="left" vertical="center" indent="1"/>
    </xf>
    <xf numFmtId="4" fontId="6" fillId="38" borderId="91" applyNumberFormat="0" applyProtection="0">
      <alignment horizontal="right" vertical="center"/>
    </xf>
    <xf numFmtId="4" fontId="6" fillId="34" borderId="91" applyNumberFormat="0" applyProtection="0">
      <alignment horizontal="right" vertical="center"/>
    </xf>
    <xf numFmtId="4" fontId="6" fillId="3" borderId="91" applyNumberFormat="0" applyProtection="0">
      <alignment horizontal="left" vertical="center" indent="1"/>
    </xf>
    <xf numFmtId="0" fontId="38" fillId="24" borderId="91" applyNumberFormat="0" applyAlignment="0" applyProtection="0"/>
    <xf numFmtId="0" fontId="20" fillId="24" borderId="76" applyNumberFormat="0" applyAlignment="0" applyProtection="0"/>
    <xf numFmtId="0" fontId="29" fillId="0" borderId="74">
      <alignment horizontal="left" vertical="center"/>
    </xf>
    <xf numFmtId="175" fontId="2" fillId="3" borderId="73" applyNumberFormat="0" applyFont="0" applyAlignment="0">
      <protection locked="0"/>
    </xf>
    <xf numFmtId="0" fontId="3" fillId="31" borderId="77" applyNumberFormat="0" applyFont="0" applyAlignment="0" applyProtection="0"/>
    <xf numFmtId="0" fontId="38" fillId="24" borderId="75" applyNumberFormat="0" applyAlignment="0" applyProtection="0"/>
    <xf numFmtId="4" fontId="41" fillId="3" borderId="75" applyNumberFormat="0" applyProtection="0">
      <alignment vertical="center"/>
    </xf>
    <xf numFmtId="4" fontId="6" fillId="3" borderId="75" applyNumberFormat="0" applyProtection="0">
      <alignment horizontal="left" vertical="center" indent="1"/>
    </xf>
    <xf numFmtId="4" fontId="6" fillId="3"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6" fillId="32" borderId="75" applyNumberFormat="0" applyProtection="0">
      <alignment horizontal="right" vertical="center"/>
    </xf>
    <xf numFmtId="4" fontId="6" fillId="33" borderId="75" applyNumberFormat="0" applyProtection="0">
      <alignment horizontal="right" vertical="center"/>
    </xf>
    <xf numFmtId="4" fontId="6" fillId="34" borderId="75" applyNumberFormat="0" applyProtection="0">
      <alignment horizontal="right" vertical="center"/>
    </xf>
    <xf numFmtId="4" fontId="6" fillId="35" borderId="75" applyNumberFormat="0" applyProtection="0">
      <alignment horizontal="right" vertical="center"/>
    </xf>
    <xf numFmtId="4" fontId="6" fillId="36" borderId="75" applyNumberFormat="0" applyProtection="0">
      <alignment horizontal="right" vertical="center"/>
    </xf>
    <xf numFmtId="4" fontId="6" fillId="37" borderId="75" applyNumberFormat="0" applyProtection="0">
      <alignment horizontal="right" vertical="center"/>
    </xf>
    <xf numFmtId="4" fontId="6" fillId="38" borderId="75" applyNumberFormat="0" applyProtection="0">
      <alignment horizontal="right" vertical="center"/>
    </xf>
    <xf numFmtId="4" fontId="6" fillId="39" borderId="75" applyNumberFormat="0" applyProtection="0">
      <alignment horizontal="right" vertical="center"/>
    </xf>
    <xf numFmtId="4" fontId="6" fillId="40" borderId="75" applyNumberFormat="0" applyProtection="0">
      <alignment horizontal="right" vertical="center"/>
    </xf>
    <xf numFmtId="4" fontId="42" fillId="41" borderId="75" applyNumberFormat="0" applyProtection="0">
      <alignment horizontal="left" vertical="center" indent="1"/>
    </xf>
    <xf numFmtId="4" fontId="6" fillId="5" borderId="78"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44" fillId="5" borderId="75" applyNumberFormat="0" applyProtection="0">
      <alignment horizontal="left" vertical="center" indent="1"/>
    </xf>
    <xf numFmtId="4" fontId="44" fillId="5" borderId="75" applyNumberFormat="0" applyProtection="0">
      <alignment horizontal="left" vertical="center" indent="1"/>
    </xf>
    <xf numFmtId="4" fontId="44" fillId="43" borderId="75" applyNumberFormat="0" applyProtection="0">
      <alignment horizontal="left" vertical="center" indent="1"/>
    </xf>
    <xf numFmtId="4" fontId="44"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6" fillId="29" borderId="75" applyNumberFormat="0" applyProtection="0">
      <alignment vertical="center"/>
    </xf>
    <xf numFmtId="4" fontId="41" fillId="29" borderId="75" applyNumberFormat="0" applyProtection="0">
      <alignment vertical="center"/>
    </xf>
    <xf numFmtId="4" fontId="6" fillId="29" borderId="75" applyNumberFormat="0" applyProtection="0">
      <alignment horizontal="left" vertical="center" indent="1"/>
    </xf>
    <xf numFmtId="4" fontId="6" fillId="29" borderId="75" applyNumberFormat="0" applyProtection="0">
      <alignment horizontal="left" vertical="center" indent="1"/>
    </xf>
    <xf numFmtId="4" fontId="6" fillId="0" borderId="75" applyNumberFormat="0" applyProtection="0">
      <alignment horizontal="right" vertical="center"/>
    </xf>
    <xf numFmtId="4" fontId="41" fillId="5" borderId="75" applyNumberFormat="0" applyProtection="0">
      <alignment horizontal="right" vertical="center"/>
    </xf>
    <xf numFmtId="0" fontId="2" fillId="0" borderId="75" applyNumberFormat="0" applyProtection="0">
      <alignment horizontal="left" vertical="center"/>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46" fillId="5" borderId="75" applyNumberFormat="0" applyProtection="0">
      <alignment horizontal="right" vertical="center"/>
    </xf>
    <xf numFmtId="0" fontId="50" fillId="0" borderId="79" applyNumberFormat="0" applyFill="0" applyAlignment="0" applyProtection="0"/>
    <xf numFmtId="0" fontId="52" fillId="11" borderId="76" applyNumberFormat="0" applyAlignment="0" applyProtection="0"/>
    <xf numFmtId="0" fontId="52" fillId="11" borderId="76" applyNumberFormat="0" applyAlignment="0" applyProtection="0"/>
    <xf numFmtId="0" fontId="52" fillId="11" borderId="76" applyNumberFormat="0" applyAlignment="0" applyProtection="0"/>
    <xf numFmtId="0" fontId="52" fillId="11" borderId="76" applyNumberFormat="0" applyAlignment="0" applyProtection="0"/>
    <xf numFmtId="0" fontId="38" fillId="24" borderId="75" applyNumberFormat="0" applyAlignment="0" applyProtection="0"/>
    <xf numFmtId="0" fontId="38" fillId="24" borderId="75" applyNumberFormat="0" applyAlignment="0" applyProtection="0"/>
    <xf numFmtId="0" fontId="38" fillId="24" borderId="75" applyNumberFormat="0" applyAlignment="0" applyProtection="0"/>
    <xf numFmtId="0" fontId="38" fillId="24" borderId="75" applyNumberFormat="0" applyAlignment="0" applyProtection="0"/>
    <xf numFmtId="0" fontId="20" fillId="24" borderId="76" applyNumberFormat="0" applyAlignment="0" applyProtection="0"/>
    <xf numFmtId="0" fontId="20" fillId="24" borderId="76" applyNumberFormat="0" applyAlignment="0" applyProtection="0"/>
    <xf numFmtId="0" fontId="20" fillId="24" borderId="76" applyNumberFormat="0" applyAlignment="0" applyProtection="0"/>
    <xf numFmtId="0" fontId="20" fillId="24" borderId="76"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50" fillId="0" borderId="79" applyNumberFormat="0" applyFill="0" applyAlignment="0" applyProtection="0"/>
    <xf numFmtId="0" fontId="50" fillId="0" borderId="79" applyNumberFormat="0" applyFill="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2" fillId="31" borderId="77" applyNumberFormat="0" applyFont="0" applyAlignment="0" applyProtection="0"/>
    <xf numFmtId="4" fontId="6" fillId="5" borderId="75" applyNumberFormat="0" applyProtection="0">
      <alignment horizontal="righ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31" borderId="77" applyNumberFormat="0" applyFont="0" applyAlignment="0" applyProtection="0"/>
    <xf numFmtId="0" fontId="2" fillId="4" borderId="75"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75" applyNumberFormat="0" applyProtection="0">
      <alignment horizontal="left" vertical="center" indent="1"/>
    </xf>
    <xf numFmtId="4" fontId="44" fillId="5" borderId="91" applyNumberFormat="0" applyProtection="0">
      <alignment horizontal="left" vertical="center" indent="1"/>
    </xf>
    <xf numFmtId="0" fontId="2" fillId="27"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3"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4" fontId="6" fillId="0" borderId="75" applyNumberFormat="0" applyProtection="0">
      <alignment horizontal="right" vertical="center"/>
    </xf>
    <xf numFmtId="0" fontId="2" fillId="0" borderId="75" applyNumberFormat="0" applyProtection="0">
      <alignment horizontal="left" vertical="center"/>
    </xf>
    <xf numFmtId="0" fontId="3" fillId="31" borderId="90" applyNumberFormat="0" applyFont="0" applyAlignment="0" applyProtection="0"/>
    <xf numFmtId="0" fontId="66" fillId="49" borderId="76" applyNumberFormat="0" applyAlignment="0" applyProtection="0"/>
    <xf numFmtId="0" fontId="73" fillId="11" borderId="76" applyNumberFormat="0" applyAlignment="0" applyProtection="0"/>
    <xf numFmtId="0" fontId="73" fillId="11" borderId="76" applyNumberFormat="0" applyAlignment="0" applyProtection="0"/>
    <xf numFmtId="0" fontId="22" fillId="31" borderId="76" applyNumberFormat="0" applyFont="0" applyAlignment="0" applyProtection="0"/>
    <xf numFmtId="0" fontId="76" fillId="49" borderId="75" applyNumberFormat="0" applyAlignment="0" applyProtection="0"/>
    <xf numFmtId="4" fontId="6" fillId="5" borderId="75" applyNumberFormat="0" applyProtection="0">
      <alignment horizontal="left" vertical="center" indent="1"/>
    </xf>
    <xf numFmtId="4" fontId="44" fillId="5" borderId="75" applyNumberFormat="0" applyProtection="0">
      <alignment horizontal="left" vertical="center" indent="1"/>
    </xf>
    <xf numFmtId="4" fontId="6" fillId="43" borderId="75" applyNumberFormat="0" applyProtection="0">
      <alignment horizontal="left" vertical="center" indent="1"/>
    </xf>
    <xf numFmtId="4" fontId="44" fillId="43" borderId="75" applyNumberFormat="0" applyProtection="0">
      <alignment horizontal="left" vertical="center" indent="1"/>
    </xf>
    <xf numFmtId="0" fontId="80" fillId="0" borderId="80" applyNumberFormat="0" applyFill="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50" fillId="0" borderId="92" applyNumberFormat="0" applyFill="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52" fillId="11" borderId="89" applyNumberFormat="0" applyAlignment="0" applyProtection="0"/>
    <xf numFmtId="0" fontId="2" fillId="4" borderId="91" applyNumberFormat="0" applyProtection="0">
      <alignment horizontal="left" vertical="center" indent="1"/>
    </xf>
    <xf numFmtId="4" fontId="44" fillId="5" borderId="91" applyNumberFormat="0" applyProtection="0">
      <alignment horizontal="left" vertical="center" indent="1"/>
    </xf>
    <xf numFmtId="4" fontId="6" fillId="3" borderId="91" applyNumberFormat="0" applyProtection="0">
      <alignment horizontal="left" vertical="center" indent="1"/>
    </xf>
    <xf numFmtId="0" fontId="20" fillId="24" borderId="82" applyNumberFormat="0" applyAlignment="0" applyProtection="0"/>
    <xf numFmtId="0" fontId="29" fillId="0" borderId="74">
      <alignment horizontal="left" vertical="center"/>
    </xf>
    <xf numFmtId="0" fontId="3" fillId="31" borderId="83" applyNumberFormat="0" applyFont="0" applyAlignment="0" applyProtection="0"/>
    <xf numFmtId="0" fontId="38" fillId="24" borderId="84" applyNumberFormat="0" applyAlignment="0" applyProtection="0"/>
    <xf numFmtId="4" fontId="6" fillId="3" borderId="84" applyNumberFormat="0" applyProtection="0">
      <alignment vertical="center"/>
    </xf>
    <xf numFmtId="4" fontId="41" fillId="3" borderId="84" applyNumberFormat="0" applyProtection="0">
      <alignment vertical="center"/>
    </xf>
    <xf numFmtId="4" fontId="6" fillId="3" borderId="84" applyNumberFormat="0" applyProtection="0">
      <alignment horizontal="left" vertical="center" indent="1"/>
    </xf>
    <xf numFmtId="4" fontId="6" fillId="3"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32" borderId="84" applyNumberFormat="0" applyProtection="0">
      <alignment horizontal="right" vertical="center"/>
    </xf>
    <xf numFmtId="4" fontId="6" fillId="33" borderId="84" applyNumberFormat="0" applyProtection="0">
      <alignment horizontal="right" vertical="center"/>
    </xf>
    <xf numFmtId="4" fontId="6" fillId="34" borderId="84" applyNumberFormat="0" applyProtection="0">
      <alignment horizontal="right" vertical="center"/>
    </xf>
    <xf numFmtId="4" fontId="6" fillId="35" borderId="84" applyNumberFormat="0" applyProtection="0">
      <alignment horizontal="right" vertical="center"/>
    </xf>
    <xf numFmtId="4" fontId="6" fillId="36" borderId="84" applyNumberFormat="0" applyProtection="0">
      <alignment horizontal="right" vertical="center"/>
    </xf>
    <xf numFmtId="4" fontId="6" fillId="37" borderId="84" applyNumberFormat="0" applyProtection="0">
      <alignment horizontal="right" vertical="center"/>
    </xf>
    <xf numFmtId="4" fontId="6" fillId="38" borderId="84" applyNumberFormat="0" applyProtection="0">
      <alignment horizontal="right" vertical="center"/>
    </xf>
    <xf numFmtId="4" fontId="6" fillId="39" borderId="84" applyNumberFormat="0" applyProtection="0">
      <alignment horizontal="right" vertical="center"/>
    </xf>
    <xf numFmtId="4" fontId="6" fillId="40" borderId="84" applyNumberFormat="0" applyProtection="0">
      <alignment horizontal="right" vertical="center"/>
    </xf>
    <xf numFmtId="4" fontId="42" fillId="41" borderId="84" applyNumberFormat="0" applyProtection="0">
      <alignment horizontal="left" vertical="center" indent="1"/>
    </xf>
    <xf numFmtId="4" fontId="6" fillId="5" borderId="78"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29" borderId="84" applyNumberFormat="0" applyProtection="0">
      <alignment vertical="center"/>
    </xf>
    <xf numFmtId="4" fontId="41" fillId="29" borderId="84" applyNumberFormat="0" applyProtection="0">
      <alignment vertical="center"/>
    </xf>
    <xf numFmtId="4" fontId="6" fillId="29" borderId="84" applyNumberFormat="0" applyProtection="0">
      <alignment horizontal="left" vertical="center" indent="1"/>
    </xf>
    <xf numFmtId="4" fontId="6" fillId="29" borderId="84" applyNumberFormat="0" applyProtection="0">
      <alignment horizontal="left" vertical="center" indent="1"/>
    </xf>
    <xf numFmtId="4" fontId="6" fillId="5" borderId="84" applyNumberFormat="0" applyProtection="0">
      <alignment horizontal="right" vertical="center"/>
    </xf>
    <xf numFmtId="4" fontId="6" fillId="5" borderId="84" applyNumberFormat="0" applyProtection="0">
      <alignment horizontal="right" vertical="center"/>
    </xf>
    <xf numFmtId="4" fontId="41"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6" fillId="5" borderId="84" applyNumberFormat="0" applyProtection="0">
      <alignment horizontal="right" vertical="center"/>
    </xf>
    <xf numFmtId="0" fontId="50" fillId="0" borderId="85" applyNumberFormat="0" applyFill="0" applyAlignment="0" applyProtection="0"/>
    <xf numFmtId="0" fontId="52" fillId="11" borderId="82" applyNumberFormat="0" applyAlignment="0" applyProtection="0"/>
    <xf numFmtId="0" fontId="38" fillId="24" borderId="84" applyNumberFormat="0" applyAlignment="0" applyProtection="0"/>
    <xf numFmtId="0" fontId="20" fillId="24" borderId="82" applyNumberFormat="0" applyAlignment="0" applyProtection="0"/>
    <xf numFmtId="0" fontId="50" fillId="0" borderId="85" applyNumberFormat="0" applyFill="0" applyAlignment="0" applyProtection="0"/>
    <xf numFmtId="0" fontId="2" fillId="0" borderId="63"/>
    <xf numFmtId="0" fontId="3" fillId="0" borderId="0"/>
    <xf numFmtId="0" fontId="2" fillId="0" borderId="0"/>
    <xf numFmtId="0" fontId="2" fillId="0" borderId="0"/>
    <xf numFmtId="0" fontId="23" fillId="0" borderId="0"/>
    <xf numFmtId="0" fontId="3" fillId="31" borderId="83" applyNumberFormat="0" applyFont="0" applyAlignment="0" applyProtection="0"/>
    <xf numFmtId="0" fontId="3" fillId="0" borderId="0"/>
    <xf numFmtId="43" fontId="56" fillId="0" borderId="0" applyFont="0" applyFill="0" applyBorder="0" applyAlignment="0" applyProtection="0"/>
    <xf numFmtId="0" fontId="50" fillId="0" borderId="85" applyNumberFormat="0" applyFill="0" applyAlignment="0" applyProtection="0"/>
    <xf numFmtId="0" fontId="50" fillId="0" borderId="85" applyNumberFormat="0" applyFill="0" applyAlignment="0" applyProtection="0"/>
    <xf numFmtId="175" fontId="2" fillId="3" borderId="63" applyNumberFormat="0" applyFont="0" applyAlignment="0">
      <protection locked="0"/>
    </xf>
    <xf numFmtId="4" fontId="44" fillId="5" borderId="84" applyNumberFormat="0" applyProtection="0">
      <alignment horizontal="left" vertical="center" indent="1"/>
    </xf>
    <xf numFmtId="4" fontId="44" fillId="43" borderId="84" applyNumberFormat="0" applyProtection="0">
      <alignment horizontal="left" vertical="center" indent="1"/>
    </xf>
    <xf numFmtId="4" fontId="6" fillId="0" borderId="84" applyNumberFormat="0" applyProtection="0">
      <alignment horizontal="right" vertical="center"/>
    </xf>
    <xf numFmtId="4" fontId="6" fillId="0" borderId="84" applyNumberFormat="0" applyProtection="0">
      <alignment horizontal="right" vertical="center"/>
    </xf>
    <xf numFmtId="0" fontId="2" fillId="4" borderId="84" applyNumberFormat="0" applyProtection="0">
      <alignment horizontal="left" vertical="center" indent="1"/>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4" fontId="44" fillId="5" borderId="91" applyNumberFormat="0" applyProtection="0">
      <alignment horizontal="left" vertical="center" indent="1"/>
    </xf>
    <xf numFmtId="0" fontId="2" fillId="4" borderId="91" applyNumberFormat="0" applyProtection="0">
      <alignment horizontal="left" vertical="center" indent="1"/>
    </xf>
    <xf numFmtId="0" fontId="20" fillId="24" borderId="89" applyNumberFormat="0" applyAlignment="0" applyProtection="0"/>
    <xf numFmtId="0" fontId="52" fillId="11" borderId="89" applyNumberFormat="0" applyAlignment="0" applyProtection="0"/>
    <xf numFmtId="4" fontId="6" fillId="0" borderId="91" applyNumberFormat="0" applyProtection="0">
      <alignment horizontal="right" vertical="center"/>
    </xf>
    <xf numFmtId="0" fontId="2" fillId="4" borderId="91" applyNumberFormat="0" applyProtection="0">
      <alignment horizontal="left" vertical="center" indent="1"/>
    </xf>
    <xf numFmtId="0" fontId="2" fillId="0" borderId="91" applyNumberFormat="0" applyProtection="0">
      <alignment horizontal="left" vertical="center"/>
    </xf>
    <xf numFmtId="4" fontId="6" fillId="5" borderId="91" applyNumberFormat="0" applyProtection="0">
      <alignment horizontal="right" vertical="center"/>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4" fontId="42" fillId="41" borderId="91" applyNumberFormat="0" applyProtection="0">
      <alignment horizontal="left" vertical="center" indent="1"/>
    </xf>
    <xf numFmtId="4" fontId="6" fillId="37" borderId="91" applyNumberFormat="0" applyProtection="0">
      <alignment horizontal="right" vertical="center"/>
    </xf>
    <xf numFmtId="4" fontId="6" fillId="33" borderId="91" applyNumberFormat="0" applyProtection="0">
      <alignment horizontal="right" vertical="center"/>
    </xf>
    <xf numFmtId="0" fontId="3" fillId="31" borderId="90" applyNumberFormat="0" applyFont="0" applyAlignment="0" applyProtection="0"/>
    <xf numFmtId="0" fontId="2" fillId="4"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175" fontId="2" fillId="3" borderId="63"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0" fillId="24" borderId="89" applyNumberFormat="0" applyAlignment="0" applyProtection="0"/>
    <xf numFmtId="4" fontId="41" fillId="3" borderId="91" applyNumberFormat="0" applyProtection="0">
      <alignment vertical="center"/>
    </xf>
    <xf numFmtId="4" fontId="6" fillId="32" borderId="91" applyNumberFormat="0" applyProtection="0">
      <alignment horizontal="right" vertical="center"/>
    </xf>
    <xf numFmtId="4" fontId="6" fillId="36" borderId="91" applyNumberFormat="0" applyProtection="0">
      <alignment horizontal="right" vertical="center"/>
    </xf>
    <xf numFmtId="4" fontId="6" fillId="40" borderId="91" applyNumberFormat="0" applyProtection="0">
      <alignment horizontal="right" vertical="center"/>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4" fontId="6" fillId="29"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50" fillId="0" borderId="92" applyNumberFormat="0" applyFill="0" applyAlignment="0" applyProtection="0"/>
    <xf numFmtId="4" fontId="6" fillId="0" borderId="91" applyNumberFormat="0" applyProtection="0">
      <alignment horizontal="right" vertical="center"/>
    </xf>
    <xf numFmtId="0" fontId="52" fillId="11" borderId="89" applyNumberFormat="0" applyAlignment="0" applyProtection="0"/>
    <xf numFmtId="0" fontId="38" fillId="24" borderId="91" applyNumberFormat="0" applyAlignment="0" applyProtection="0"/>
    <xf numFmtId="0" fontId="50" fillId="0" borderId="92" applyNumberFormat="0" applyFill="0" applyAlignment="0" applyProtection="0"/>
    <xf numFmtId="0" fontId="2" fillId="0" borderId="63">
      <alignment horizontal="right"/>
    </xf>
    <xf numFmtId="4" fontId="44" fillId="43" borderId="91" applyNumberFormat="0" applyProtection="0">
      <alignment horizontal="left" vertical="center" indent="1"/>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63"/>
    <xf numFmtId="4" fontId="6" fillId="3" borderId="91" applyNumberFormat="0" applyProtection="0">
      <alignment vertical="center"/>
    </xf>
    <xf numFmtId="0" fontId="2" fillId="4" borderId="91" applyNumberFormat="0" applyProtection="0">
      <alignment horizontal="left" vertical="center" indent="1"/>
    </xf>
    <xf numFmtId="4" fontId="6" fillId="35" borderId="91" applyNumberFormat="0" applyProtection="0">
      <alignment horizontal="right" vertical="center"/>
    </xf>
    <xf numFmtId="4" fontId="6" fillId="39" borderId="91" applyNumberFormat="0" applyProtection="0">
      <alignment horizontal="right" vertical="center"/>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4" fontId="6" fillId="29" borderId="91" applyNumberFormat="0" applyProtection="0">
      <alignment horizontal="left" vertical="center" indent="1"/>
    </xf>
    <xf numFmtId="4" fontId="41" fillId="5" borderId="91" applyNumberFormat="0" applyProtection="0">
      <alignment horizontal="right" vertical="center"/>
    </xf>
    <xf numFmtId="0" fontId="2" fillId="4" borderId="91" applyNumberFormat="0" applyProtection="0">
      <alignment horizontal="left" vertical="center" indent="1"/>
    </xf>
    <xf numFmtId="4" fontId="46" fillId="5" borderId="91" applyNumberFormat="0" applyProtection="0">
      <alignment horizontal="right" vertical="center"/>
    </xf>
    <xf numFmtId="0" fontId="50" fillId="0" borderId="96" applyNumberFormat="0" applyFill="0" applyAlignment="0" applyProtection="0"/>
    <xf numFmtId="4" fontId="44" fillId="43" borderId="91" applyNumberFormat="0" applyProtection="0">
      <alignment horizontal="left" vertical="center" indent="1"/>
    </xf>
    <xf numFmtId="0" fontId="52" fillId="11" borderId="89" applyNumberFormat="0" applyAlignment="0" applyProtection="0"/>
    <xf numFmtId="0" fontId="38" fillId="24" borderId="91" applyNumberFormat="0" applyAlignment="0" applyProtection="0"/>
    <xf numFmtId="0" fontId="20" fillId="24" borderId="89" applyNumberForma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175" fontId="2" fillId="3" borderId="63" applyNumberFormat="0" applyFont="0" applyAlignment="0">
      <protection locked="0"/>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63">
      <alignment horizontal="right"/>
    </xf>
    <xf numFmtId="0" fontId="2" fillId="0" borderId="63"/>
    <xf numFmtId="4" fontId="2" fillId="0" borderId="63"/>
    <xf numFmtId="0" fontId="2" fillId="4" borderId="84" applyNumberFormat="0" applyProtection="0">
      <alignment horizontal="left" vertical="center" indent="1"/>
    </xf>
    <xf numFmtId="175" fontId="2" fillId="3" borderId="63" applyNumberFormat="0" applyFont="0" applyAlignment="0">
      <protection locked="0"/>
    </xf>
    <xf numFmtId="0" fontId="1" fillId="0" borderId="0"/>
    <xf numFmtId="175" fontId="2" fillId="3" borderId="63" applyNumberFormat="0" applyFont="0" applyAlignment="0">
      <protection locked="0"/>
    </xf>
    <xf numFmtId="0" fontId="2" fillId="4" borderId="84" applyNumberFormat="0" applyProtection="0">
      <alignment horizontal="left" vertical="center" indent="1"/>
    </xf>
    <xf numFmtId="175" fontId="2" fillId="3" borderId="63" applyNumberFormat="0" applyFont="0" applyAlignment="0">
      <protection locked="0"/>
    </xf>
    <xf numFmtId="0" fontId="50" fillId="0" borderId="85" applyNumberFormat="0" applyFill="0" applyAlignment="0" applyProtection="0"/>
    <xf numFmtId="0" fontId="29" fillId="0" borderId="87">
      <alignment horizontal="left" vertical="center"/>
    </xf>
    <xf numFmtId="175" fontId="2" fillId="3" borderId="63" applyNumberFormat="0" applyFont="0" applyAlignment="0">
      <protection locked="0"/>
    </xf>
    <xf numFmtId="175" fontId="2" fillId="3" borderId="63"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63" applyNumberFormat="0" applyFont="0" applyAlignment="0">
      <protection locked="0"/>
    </xf>
    <xf numFmtId="0" fontId="50" fillId="0" borderId="85" applyNumberFormat="0" applyFill="0" applyAlignment="0" applyProtection="0"/>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0" fontId="80" fillId="0" borderId="86"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86" applyNumberFormat="0" applyFill="0" applyAlignment="0" applyProtection="0"/>
    <xf numFmtId="4" fontId="44" fillId="5" borderId="91" applyNumberFormat="0" applyProtection="0">
      <alignment horizontal="left" vertical="center" indent="1"/>
    </xf>
    <xf numFmtId="4" fontId="41" fillId="29" borderId="91" applyNumberFormat="0" applyProtection="0">
      <alignment vertical="center"/>
    </xf>
    <xf numFmtId="0" fontId="2" fillId="43" borderId="91" applyNumberFormat="0" applyProtection="0">
      <alignment horizontal="left" vertical="center" indent="1"/>
    </xf>
    <xf numFmtId="0" fontId="2" fillId="4" borderId="91" applyNumberFormat="0" applyProtection="0">
      <alignment horizontal="left" vertical="center" indent="1"/>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0" borderId="84" applyNumberFormat="0" applyProtection="0">
      <alignment horizontal="right" vertical="center"/>
    </xf>
    <xf numFmtId="4" fontId="6" fillId="0"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 fillId="0" borderId="81">
      <alignment horizontal="right"/>
    </xf>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29" fillId="0" borderId="74">
      <alignment horizontal="left" vertical="center"/>
    </xf>
    <xf numFmtId="4" fontId="2" fillId="0" borderId="81"/>
    <xf numFmtId="4" fontId="2" fillId="0" borderId="81"/>
    <xf numFmtId="0" fontId="2" fillId="4" borderId="91" applyNumberFormat="0" applyProtection="0">
      <alignment horizontal="left" vertical="center" indent="1"/>
    </xf>
    <xf numFmtId="0" fontId="50" fillId="0" borderId="92" applyNumberFormat="0" applyFill="0" applyAlignment="0" applyProtection="0"/>
    <xf numFmtId="0" fontId="20" fillId="24" borderId="89" applyNumberFormat="0" applyAlignment="0" applyProtection="0"/>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3" fillId="31" borderId="77" applyNumberFormat="0" applyFont="0" applyAlignment="0" applyProtection="0"/>
    <xf numFmtId="4" fontId="6"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xf numFmtId="0" fontId="2" fillId="0" borderId="81"/>
    <xf numFmtId="0" fontId="3" fillId="2" borderId="81" applyNumberFormat="0" applyAlignment="0">
      <alignment horizontal="left"/>
    </xf>
    <xf numFmtId="0" fontId="3" fillId="2" borderId="81" applyNumberFormat="0" applyAlignment="0">
      <alignment horizontal="left"/>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175" fontId="2" fillId="3" borderId="81" applyNumberFormat="0" applyFont="0" applyAlignment="0">
      <protection locked="0"/>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4" applyNumberFormat="0" applyProtection="0">
      <alignment horizontal="left" vertical="center"/>
    </xf>
    <xf numFmtId="0" fontId="2" fillId="0" borderId="81">
      <alignment horizontal="right"/>
    </xf>
    <xf numFmtId="0" fontId="2" fillId="0" borderId="81">
      <alignment horizontal="right"/>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0" fontId="26" fillId="26" borderId="81" applyNumberFormat="0" applyFill="0" applyBorder="0" applyAlignment="0" applyProtection="0">
      <protection locked="0"/>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31" borderId="77" applyNumberFormat="0" applyFont="0" applyAlignment="0" applyProtection="0"/>
    <xf numFmtId="4" fontId="2" fillId="0" borderId="81"/>
    <xf numFmtId="4" fontId="2" fillId="0" borderId="81"/>
    <xf numFmtId="164" fontId="2" fillId="0" borderId="0" applyFont="0" applyFill="0" applyBorder="0" applyAlignment="0" applyProtection="0"/>
    <xf numFmtId="0" fontId="1" fillId="0" borderId="0"/>
    <xf numFmtId="0" fontId="3" fillId="0" borderId="0"/>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0" borderId="81"/>
    <xf numFmtId="0" fontId="2" fillId="31" borderId="77" applyNumberFormat="0" applyFont="0" applyAlignment="0" applyProtection="0"/>
    <xf numFmtId="4" fontId="2" fillId="0" borderId="81"/>
    <xf numFmtId="4" fontId="2" fillId="0" borderId="81"/>
    <xf numFmtId="0" fontId="2" fillId="4" borderId="84" applyNumberFormat="0" applyProtection="0">
      <alignment horizontal="left" vertical="center" indent="1"/>
    </xf>
    <xf numFmtId="0" fontId="1" fillId="0" borderId="0"/>
    <xf numFmtId="0" fontId="1" fillId="0" borderId="0"/>
    <xf numFmtId="175" fontId="2" fillId="3" borderId="81" applyNumberFormat="0" applyFont="0" applyAlignment="0">
      <protection locked="0"/>
    </xf>
    <xf numFmtId="0" fontId="2" fillId="4"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81" applyNumberFormat="0" applyFont="0" applyAlignment="0">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2" fillId="0" borderId="81">
      <alignment horizontal="right"/>
    </xf>
    <xf numFmtId="0" fontId="2" fillId="0" borderId="81">
      <alignment horizontal="right"/>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3" fillId="2" borderId="81" applyNumberFormat="0" applyAlignment="0">
      <alignment horizontal="left"/>
    </xf>
    <xf numFmtId="0" fontId="3" fillId="2" borderId="81" applyNumberFormat="0" applyAlignment="0">
      <alignment horizontal="left"/>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63" applyNumberFormat="0" applyFont="0" applyAlignment="0">
      <protection locked="0"/>
    </xf>
    <xf numFmtId="0" fontId="80" fillId="0" borderId="86" applyNumberFormat="0" applyFill="0" applyAlignment="0" applyProtection="0"/>
    <xf numFmtId="0" fontId="80" fillId="0" borderId="86" applyNumberFormat="0" applyFill="0" applyAlignment="0" applyProtection="0"/>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4" fontId="6" fillId="3" borderId="84" applyNumberFormat="0" applyProtection="0">
      <alignment vertical="center"/>
    </xf>
    <xf numFmtId="4" fontId="41" fillId="3" borderId="84" applyNumberFormat="0" applyProtection="0">
      <alignment vertical="center"/>
    </xf>
    <xf numFmtId="4" fontId="6" fillId="3" borderId="84" applyNumberFormat="0" applyProtection="0">
      <alignment horizontal="left" vertical="center" indent="1"/>
    </xf>
    <xf numFmtId="4" fontId="6" fillId="3"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32" borderId="84" applyNumberFormat="0" applyProtection="0">
      <alignment horizontal="right" vertical="center"/>
    </xf>
    <xf numFmtId="4" fontId="6" fillId="33" borderId="84" applyNumberFormat="0" applyProtection="0">
      <alignment horizontal="right" vertical="center"/>
    </xf>
    <xf numFmtId="4" fontId="6" fillId="34" borderId="84" applyNumberFormat="0" applyProtection="0">
      <alignment horizontal="right" vertical="center"/>
    </xf>
    <xf numFmtId="4" fontId="6" fillId="35" borderId="84" applyNumberFormat="0" applyProtection="0">
      <alignment horizontal="right" vertical="center"/>
    </xf>
    <xf numFmtId="4" fontId="6" fillId="36" borderId="84" applyNumberFormat="0" applyProtection="0">
      <alignment horizontal="right" vertical="center"/>
    </xf>
    <xf numFmtId="4" fontId="6" fillId="37" borderId="84" applyNumberFormat="0" applyProtection="0">
      <alignment horizontal="right" vertical="center"/>
    </xf>
    <xf numFmtId="4" fontId="6" fillId="38" borderId="84" applyNumberFormat="0" applyProtection="0">
      <alignment horizontal="right" vertical="center"/>
    </xf>
    <xf numFmtId="4" fontId="6" fillId="39" borderId="84" applyNumberFormat="0" applyProtection="0">
      <alignment horizontal="right" vertical="center"/>
    </xf>
    <xf numFmtId="4" fontId="6" fillId="40" borderId="84" applyNumberFormat="0" applyProtection="0">
      <alignment horizontal="right" vertical="center"/>
    </xf>
    <xf numFmtId="4" fontId="42" fillId="41"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29" borderId="84" applyNumberFormat="0" applyProtection="0">
      <alignment vertical="center"/>
    </xf>
    <xf numFmtId="4" fontId="41" fillId="29" borderId="84" applyNumberFormat="0" applyProtection="0">
      <alignment vertical="center"/>
    </xf>
    <xf numFmtId="4" fontId="6" fillId="29" borderId="84" applyNumberFormat="0" applyProtection="0">
      <alignment horizontal="left" vertical="center" indent="1"/>
    </xf>
    <xf numFmtId="4" fontId="6" fillId="29" borderId="84" applyNumberFormat="0" applyProtection="0">
      <alignment horizontal="left" vertical="center" indent="1"/>
    </xf>
    <xf numFmtId="4" fontId="6" fillId="5" borderId="84" applyNumberFormat="0" applyProtection="0">
      <alignment horizontal="right" vertical="center"/>
    </xf>
    <xf numFmtId="4" fontId="6" fillId="0" borderId="84" applyNumberFormat="0" applyProtection="0">
      <alignment horizontal="right" vertical="center"/>
    </xf>
    <xf numFmtId="4" fontId="6" fillId="0" borderId="84" applyNumberFormat="0" applyProtection="0">
      <alignment horizontal="right" vertical="center"/>
    </xf>
    <xf numFmtId="4" fontId="41"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6" fillId="5" borderId="84" applyNumberFormat="0" applyProtection="0">
      <alignment horizontal="right" vertical="center"/>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 fillId="0" borderId="81">
      <alignment horizontal="right"/>
    </xf>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4" fontId="2" fillId="0" borderId="81"/>
    <xf numFmtId="0" fontId="20" fillId="24" borderId="82" applyNumberFormat="0" applyAlignment="0" applyProtection="0"/>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3" fillId="31" borderId="83" applyNumberFormat="0" applyFont="0" applyAlignment="0" applyProtection="0"/>
    <xf numFmtId="0" fontId="38" fillId="24" borderId="84" applyNumberFormat="0" applyAlignment="0" applyProtection="0"/>
    <xf numFmtId="4" fontId="6"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xf numFmtId="0" fontId="2" fillId="0" borderId="81"/>
    <xf numFmtId="0" fontId="3" fillId="2" borderId="81" applyNumberFormat="0" applyAlignment="0">
      <alignment horizontal="left"/>
    </xf>
    <xf numFmtId="0" fontId="3" fillId="2" borderId="81" applyNumberFormat="0" applyAlignment="0">
      <alignment horizontal="left"/>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175" fontId="2" fillId="3" borderId="81" applyNumberFormat="0" applyFont="0" applyAlignment="0">
      <protection locked="0"/>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4" applyNumberFormat="0" applyProtection="0">
      <alignment horizontal="left" vertical="center"/>
    </xf>
    <xf numFmtId="0" fontId="2" fillId="0" borderId="81">
      <alignment horizontal="right"/>
    </xf>
    <xf numFmtId="0" fontId="2" fillId="0" borderId="81">
      <alignment horizontal="right"/>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0" fontId="26" fillId="26" borderId="81" applyNumberFormat="0" applyFill="0" applyBorder="0" applyAlignment="0" applyProtection="0">
      <protection locked="0"/>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31" borderId="83" applyNumberFormat="0" applyFont="0" applyAlignment="0" applyProtection="0"/>
    <xf numFmtId="4" fontId="2" fillId="0" borderId="81"/>
    <xf numFmtId="4" fontId="2" fillId="0" borderId="81"/>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0" borderId="81"/>
    <xf numFmtId="0" fontId="2" fillId="31" borderId="83" applyNumberFormat="0" applyFont="0" applyAlignment="0" applyProtection="0"/>
    <xf numFmtId="0" fontId="29" fillId="0" borderId="87">
      <alignment horizontal="left" vertical="center"/>
    </xf>
    <xf numFmtId="4" fontId="2" fillId="0" borderId="81"/>
    <xf numFmtId="4" fontId="2" fillId="0" borderId="81"/>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81" applyNumberFormat="0" applyFont="0" applyAlignment="0">
      <protection locked="0"/>
    </xf>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2" fillId="0" borderId="81">
      <alignment horizontal="right"/>
    </xf>
    <xf numFmtId="0" fontId="2" fillId="0" borderId="81">
      <alignment horizontal="right"/>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3" fillId="2" borderId="81" applyNumberFormat="0" applyAlignment="0">
      <alignment horizontal="left"/>
    </xf>
    <xf numFmtId="0" fontId="3" fillId="2" borderId="81" applyNumberFormat="0" applyAlignment="0">
      <alignment horizontal="left"/>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6" applyNumberFormat="0" applyFill="0" applyAlignment="0" applyProtection="0"/>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4" fontId="6" fillId="5"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50" fillId="0" borderId="96" applyNumberFormat="0" applyFill="0" applyAlignment="0" applyProtection="0"/>
    <xf numFmtId="0" fontId="29" fillId="0" borderId="94">
      <alignment horizontal="left" vertical="center"/>
    </xf>
    <xf numFmtId="4" fontId="6" fillId="0" borderId="91" applyNumberFormat="0" applyProtection="0">
      <alignment horizontal="right" vertical="center"/>
    </xf>
    <xf numFmtId="0" fontId="2" fillId="0" borderId="91" applyNumberFormat="0" applyProtection="0">
      <alignment horizontal="left" vertical="center"/>
    </xf>
    <xf numFmtId="0" fontId="50" fillId="0" borderId="96" applyNumberFormat="0" applyFill="0" applyAlignment="0" applyProtection="0"/>
    <xf numFmtId="0" fontId="66" fillId="49" borderId="89" applyNumberFormat="0" applyAlignment="0" applyProtection="0"/>
    <xf numFmtId="0" fontId="73" fillId="11" borderId="89" applyNumberFormat="0" applyAlignment="0" applyProtection="0"/>
    <xf numFmtId="0" fontId="73" fillId="11" borderId="89" applyNumberFormat="0" applyAlignment="0" applyProtection="0"/>
    <xf numFmtId="0" fontId="22" fillId="31" borderId="89" applyNumberFormat="0" applyFont="0" applyAlignment="0" applyProtection="0"/>
    <xf numFmtId="0" fontId="76" fillId="49" borderId="91" applyNumberFormat="0" applyAlignment="0" applyProtection="0"/>
    <xf numFmtId="4" fontId="6" fillId="5" borderId="91" applyNumberFormat="0" applyProtection="0">
      <alignment horizontal="left" vertical="center" indent="1"/>
    </xf>
    <xf numFmtId="4" fontId="44" fillId="5" borderId="91" applyNumberFormat="0" applyProtection="0">
      <alignment horizontal="left" vertical="center" indent="1"/>
    </xf>
    <xf numFmtId="4" fontId="6" fillId="43" borderId="91" applyNumberFormat="0" applyProtection="0">
      <alignment horizontal="left" vertical="center" indent="1"/>
    </xf>
    <xf numFmtId="4" fontId="44" fillId="43" borderId="91" applyNumberFormat="0" applyProtection="0">
      <alignment horizontal="left" vertical="center" indent="1"/>
    </xf>
    <xf numFmtId="0" fontId="80" fillId="0" borderId="93" applyNumberFormat="0" applyFill="0" applyAlignment="0" applyProtection="0"/>
    <xf numFmtId="0" fontId="80" fillId="0" borderId="93" applyNumberFormat="0" applyFill="0" applyAlignment="0" applyProtection="0"/>
    <xf numFmtId="10" fontId="26" fillId="26" borderId="88" applyNumberFormat="0" applyFill="0" applyBorder="0" applyAlignment="0" applyProtection="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4" fontId="6" fillId="0" borderId="91" applyNumberFormat="0" applyProtection="0">
      <alignment horizontal="right" vertical="center"/>
    </xf>
    <xf numFmtId="4" fontId="6" fillId="0"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52" fillId="11" borderId="89" applyNumberFormat="0" applyAlignment="0" applyProtection="0"/>
    <xf numFmtId="0" fontId="52" fillId="11" borderId="89" applyNumberFormat="0" applyAlignment="0" applyProtection="0"/>
    <xf numFmtId="0" fontId="52" fillId="11" borderId="89" applyNumberFormat="0" applyAlignment="0" applyProtection="0"/>
    <xf numFmtId="0" fontId="38" fillId="24" borderId="91" applyNumberFormat="0" applyAlignment="0" applyProtection="0"/>
    <xf numFmtId="0" fontId="38" fillId="24" borderId="91" applyNumberFormat="0" applyAlignment="0" applyProtection="0"/>
    <xf numFmtId="0" fontId="38" fillId="24" borderId="91" applyNumberFormat="0" applyAlignment="0" applyProtection="0"/>
    <xf numFmtId="0" fontId="20" fillId="24" borderId="89" applyNumberFormat="0" applyAlignment="0" applyProtection="0"/>
    <xf numFmtId="0" fontId="20" fillId="24" borderId="89" applyNumberFormat="0" applyAlignment="0" applyProtection="0"/>
    <xf numFmtId="0" fontId="20" fillId="24" borderId="89" applyNumberFormat="0" applyAlignment="0" applyProtection="0"/>
    <xf numFmtId="0" fontId="2" fillId="0" borderId="88">
      <alignment horizontal="right"/>
    </xf>
    <xf numFmtId="0" fontId="2" fillId="0" borderId="88">
      <alignment horizontal="right"/>
    </xf>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4" fontId="6" fillId="5" borderId="91" applyNumberFormat="0" applyProtection="0">
      <alignment horizontal="right" vertical="center"/>
    </xf>
    <xf numFmtId="0" fontId="2" fillId="0" borderId="91" applyNumberFormat="0" applyProtection="0">
      <alignment horizontal="left" vertical="center"/>
    </xf>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xf numFmtId="0" fontId="2" fillId="0" borderId="88"/>
    <xf numFmtId="0" fontId="3" fillId="2" borderId="88" applyNumberFormat="0" applyAlignment="0">
      <alignment horizontal="left"/>
    </xf>
    <xf numFmtId="0" fontId="3" fillId="2" borderId="88" applyNumberFormat="0" applyAlignment="0">
      <alignment horizontal="left"/>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27" borderId="91" applyNumberFormat="0" applyProtection="0">
      <alignment horizontal="left" vertical="center" indent="1"/>
    </xf>
    <xf numFmtId="175" fontId="2" fillId="3" borderId="88" applyNumberFormat="0" applyFont="0" applyAlignment="0">
      <protection locked="0"/>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4" fontId="44" fillId="43" borderId="91" applyNumberFormat="0" applyProtection="0">
      <alignment horizontal="left" vertical="center" indent="1"/>
    </xf>
    <xf numFmtId="4" fontId="44" fillId="5"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alignment horizontal="right"/>
    </xf>
    <xf numFmtId="4" fontId="2" fillId="0" borderId="88"/>
    <xf numFmtId="0" fontId="2" fillId="0" borderId="88">
      <alignment horizontal="right"/>
    </xf>
    <xf numFmtId="4" fontId="2" fillId="0" borderId="88"/>
    <xf numFmtId="0" fontId="2" fillId="0" borderId="88">
      <alignment horizontal="right"/>
    </xf>
    <xf numFmtId="4" fontId="2" fillId="0" borderId="88"/>
    <xf numFmtId="0" fontId="2" fillId="0" borderId="91" applyNumberFormat="0" applyProtection="0">
      <alignment horizontal="left" vertical="center"/>
    </xf>
    <xf numFmtId="0" fontId="2" fillId="0" borderId="88">
      <alignment horizontal="right"/>
    </xf>
    <xf numFmtId="0" fontId="2" fillId="0" borderId="88">
      <alignment horizontal="right"/>
    </xf>
    <xf numFmtId="10" fontId="26" fillId="26" borderId="88" applyNumberFormat="0" applyFill="0" applyBorder="0" applyAlignment="0" applyProtection="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10" fontId="26" fillId="26" borderId="88" applyNumberFormat="0" applyFill="0" applyBorder="0" applyAlignment="0" applyProtection="0">
      <protection locked="0"/>
    </xf>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88">
      <alignment horizontal="right"/>
    </xf>
    <xf numFmtId="0" fontId="2" fillId="0" borderId="88">
      <alignment horizontal="right"/>
    </xf>
    <xf numFmtId="4" fontId="2" fillId="0" borderId="88"/>
    <xf numFmtId="4" fontId="2" fillId="0" borderId="88"/>
    <xf numFmtId="4" fontId="6" fillId="5"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alignment horizontal="right"/>
    </xf>
    <xf numFmtId="0" fontId="2" fillId="0" borderId="88">
      <alignment horizontal="right"/>
    </xf>
    <xf numFmtId="0" fontId="2" fillId="0" borderId="88"/>
    <xf numFmtId="4" fontId="2" fillId="0" borderId="88"/>
    <xf numFmtId="4" fontId="2" fillId="0" borderId="88"/>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4" fontId="6" fillId="0" borderId="91" applyNumberFormat="0" applyProtection="0">
      <alignment horizontal="right" vertical="center"/>
    </xf>
    <xf numFmtId="0" fontId="2" fillId="0" borderId="91" applyNumberFormat="0" applyProtection="0">
      <alignment horizontal="left" vertical="center"/>
    </xf>
    <xf numFmtId="175" fontId="2" fillId="3" borderId="88" applyNumberFormat="0" applyFont="0" applyAlignment="0">
      <protection locked="0"/>
    </xf>
    <xf numFmtId="0" fontId="66" fillId="49" borderId="89" applyNumberFormat="0" applyAlignment="0" applyProtection="0"/>
    <xf numFmtId="0" fontId="73" fillId="11" borderId="89" applyNumberFormat="0" applyAlignment="0" applyProtection="0"/>
    <xf numFmtId="0" fontId="73" fillId="11" borderId="89" applyNumberFormat="0" applyAlignment="0" applyProtection="0"/>
    <xf numFmtId="0" fontId="22" fillId="31" borderId="89" applyNumberFormat="0" applyFont="0" applyAlignment="0" applyProtection="0"/>
    <xf numFmtId="0" fontId="76" fillId="49" borderId="91" applyNumberFormat="0" applyAlignment="0" applyProtection="0"/>
    <xf numFmtId="4" fontId="6" fillId="5" borderId="91" applyNumberFormat="0" applyProtection="0">
      <alignment horizontal="left" vertical="center" indent="1"/>
    </xf>
    <xf numFmtId="4" fontId="44" fillId="5" borderId="91" applyNumberFormat="0" applyProtection="0">
      <alignment horizontal="left" vertical="center" indent="1"/>
    </xf>
    <xf numFmtId="4" fontId="6" fillId="43" borderId="91" applyNumberFormat="0" applyProtection="0">
      <alignment horizontal="left" vertical="center" indent="1"/>
    </xf>
    <xf numFmtId="4" fontId="44" fillId="43" borderId="91" applyNumberFormat="0" applyProtection="0">
      <alignment horizontal="left" vertical="center" indent="1"/>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0" fontId="2" fillId="0" borderId="88"/>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0" fontId="2" fillId="0" borderId="88">
      <alignment horizontal="right"/>
    </xf>
    <xf numFmtId="0" fontId="2" fillId="0" borderId="88">
      <alignment horizontal="right"/>
    </xf>
    <xf numFmtId="0" fontId="2" fillId="0" borderId="88"/>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0" fontId="3" fillId="2" borderId="88" applyNumberFormat="0" applyAlignment="0">
      <alignment horizontal="left"/>
    </xf>
    <xf numFmtId="0" fontId="3" fillId="2" borderId="88" applyNumberFormat="0" applyAlignment="0">
      <alignment horizontal="left"/>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98" applyNumberFormat="0" applyProtection="0">
      <alignment vertical="center"/>
    </xf>
    <xf numFmtId="4" fontId="41" fillId="3" borderId="98" applyNumberFormat="0" applyProtection="0">
      <alignment vertical="center"/>
    </xf>
    <xf numFmtId="4" fontId="6" fillId="3" borderId="98" applyNumberFormat="0" applyProtection="0">
      <alignment horizontal="left" vertical="center" indent="1"/>
    </xf>
    <xf numFmtId="4" fontId="6" fillId="3"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6" fillId="32" borderId="98" applyNumberFormat="0" applyProtection="0">
      <alignment horizontal="right" vertical="center"/>
    </xf>
    <xf numFmtId="4" fontId="6" fillId="33" borderId="98" applyNumberFormat="0" applyProtection="0">
      <alignment horizontal="right" vertical="center"/>
    </xf>
    <xf numFmtId="4" fontId="6" fillId="34" borderId="98" applyNumberFormat="0" applyProtection="0">
      <alignment horizontal="right" vertical="center"/>
    </xf>
    <xf numFmtId="4" fontId="6" fillId="35" borderId="98" applyNumberFormat="0" applyProtection="0">
      <alignment horizontal="right" vertical="center"/>
    </xf>
    <xf numFmtId="4" fontId="6" fillId="36" borderId="98" applyNumberFormat="0" applyProtection="0">
      <alignment horizontal="right" vertical="center"/>
    </xf>
    <xf numFmtId="4" fontId="6" fillId="37" borderId="98" applyNumberFormat="0" applyProtection="0">
      <alignment horizontal="right" vertical="center"/>
    </xf>
    <xf numFmtId="4" fontId="6" fillId="38" borderId="98" applyNumberFormat="0" applyProtection="0">
      <alignment horizontal="right" vertical="center"/>
    </xf>
    <xf numFmtId="4" fontId="6" fillId="39" borderId="98" applyNumberFormat="0" applyProtection="0">
      <alignment horizontal="right" vertical="center"/>
    </xf>
    <xf numFmtId="4" fontId="6" fillId="40" borderId="98" applyNumberFormat="0" applyProtection="0">
      <alignment horizontal="right" vertical="center"/>
    </xf>
    <xf numFmtId="4" fontId="42" fillId="41"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44" fillId="5"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4" fontId="44"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6" fillId="29" borderId="98" applyNumberFormat="0" applyProtection="0">
      <alignment vertical="center"/>
    </xf>
    <xf numFmtId="4" fontId="41" fillId="29" borderId="98" applyNumberFormat="0" applyProtection="0">
      <alignment vertical="center"/>
    </xf>
    <xf numFmtId="4" fontId="6" fillId="29" borderId="98" applyNumberFormat="0" applyProtection="0">
      <alignment horizontal="left" vertical="center" indent="1"/>
    </xf>
    <xf numFmtId="4" fontId="6" fillId="29" borderId="98" applyNumberFormat="0" applyProtection="0">
      <alignment horizontal="left" vertical="center" indent="1"/>
    </xf>
    <xf numFmtId="4" fontId="6" fillId="5" borderId="98" applyNumberFormat="0" applyProtection="0">
      <alignment horizontal="right" vertical="center"/>
    </xf>
    <xf numFmtId="4" fontId="6" fillId="0" borderId="98" applyNumberFormat="0" applyProtection="0">
      <alignment horizontal="right" vertical="center"/>
    </xf>
    <xf numFmtId="4" fontId="6" fillId="0" borderId="98" applyNumberFormat="0" applyProtection="0">
      <alignment horizontal="right" vertical="center"/>
    </xf>
    <xf numFmtId="4" fontId="41" fillId="5" borderId="98" applyNumberFormat="0" applyProtection="0">
      <alignment horizontal="righ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46" fillId="5" borderId="98"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98" applyNumberFormat="0" applyAlignment="0" applyProtection="0"/>
    <xf numFmtId="0" fontId="38" fillId="24" borderId="98" applyNumberFormat="0" applyAlignment="0" applyProtection="0"/>
    <xf numFmtId="0" fontId="38" fillId="24" borderId="98" applyNumberFormat="0" applyAlignment="0" applyProtection="0"/>
    <xf numFmtId="0" fontId="38" fillId="24" borderId="98"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98" applyNumberFormat="0" applyAlignment="0" applyProtection="0"/>
    <xf numFmtId="4" fontId="6" fillId="5" borderId="98" applyNumberFormat="0" applyProtection="0">
      <alignment horizontal="right" vertical="center"/>
    </xf>
    <xf numFmtId="0" fontId="2" fillId="0" borderId="98" applyNumberFormat="0" applyProtection="0">
      <alignment horizontal="left" vertical="center"/>
    </xf>
    <xf numFmtId="0" fontId="2" fillId="0" borderId="98" applyNumberFormat="0" applyProtection="0">
      <alignment horizontal="left" vertical="center"/>
    </xf>
    <xf numFmtId="0" fontId="2" fillId="0" borderId="98" applyNumberFormat="0" applyProtection="0">
      <alignment horizontal="lef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27" borderId="98" applyNumberFormat="0" applyProtection="0">
      <alignment horizontal="left" vertical="center" indent="1"/>
    </xf>
    <xf numFmtId="175" fontId="2" fillId="3" borderId="97" applyNumberFormat="0" applyFont="0" applyAlignment="0">
      <protection locked="0"/>
    </xf>
    <xf numFmtId="0" fontId="2" fillId="27"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4" fontId="44" fillId="43" borderId="98" applyNumberFormat="0" applyProtection="0">
      <alignment horizontal="left" vertical="center" indent="1"/>
    </xf>
    <xf numFmtId="4" fontId="44" fillId="5"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0" fontId="2" fillId="4" borderId="98" applyNumberFormat="0" applyProtection="0">
      <alignment horizontal="left" vertical="center" indent="1"/>
    </xf>
    <xf numFmtId="0" fontId="2" fillId="43"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8"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8" applyNumberFormat="0" applyProtection="0">
      <alignment horizontal="left" vertical="center"/>
    </xf>
    <xf numFmtId="0" fontId="2" fillId="0" borderId="98" applyNumberFormat="0" applyProtection="0">
      <alignment horizontal="left" vertical="center"/>
    </xf>
    <xf numFmtId="0" fontId="2" fillId="4" borderId="98"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98" applyNumberFormat="0" applyProtection="0">
      <alignment horizontal="righ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8" applyNumberFormat="0" applyProtection="0">
      <alignment horizontal="left" vertical="center"/>
    </xf>
    <xf numFmtId="175" fontId="2" fillId="3" borderId="97" applyNumberFormat="0" applyFont="0" applyAlignment="0">
      <protection locked="0"/>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0" borderId="98" applyNumberFormat="0" applyProtection="0">
      <alignment horizontal="left" vertical="center"/>
    </xf>
    <xf numFmtId="0" fontId="2" fillId="4" borderId="98" applyNumberFormat="0" applyProtection="0">
      <alignment horizontal="left" vertical="center" indent="1"/>
    </xf>
    <xf numFmtId="0" fontId="2" fillId="0" borderId="98" applyNumberFormat="0" applyProtection="0">
      <alignment horizontal="lef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98" applyNumberFormat="0" applyProtection="0">
      <alignment horizontal="right" vertical="center"/>
    </xf>
    <xf numFmtId="0" fontId="2" fillId="0" borderId="98"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98" applyNumberFormat="0" applyAlignment="0" applyProtection="0"/>
    <xf numFmtId="4" fontId="6" fillId="5" borderId="98" applyNumberFormat="0" applyProtection="0">
      <alignment horizontal="left" vertical="center" indent="1"/>
    </xf>
    <xf numFmtId="4" fontId="44" fillId="5" borderId="98" applyNumberFormat="0" applyProtection="0">
      <alignment horizontal="left" vertical="center" indent="1"/>
    </xf>
    <xf numFmtId="4" fontId="6" fillId="43" borderId="98" applyNumberFormat="0" applyProtection="0">
      <alignment horizontal="left" vertical="center" indent="1"/>
    </xf>
    <xf numFmtId="4" fontId="44" fillId="43" borderId="98"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cellStyleXfs>
  <cellXfs count="469">
    <xf numFmtId="0" fontId="0" fillId="0" borderId="0" xfId="0"/>
    <xf numFmtId="4" fontId="90" fillId="53" borderId="0" xfId="0" applyNumberFormat="1" applyFont="1" applyFill="1" applyBorder="1" applyAlignment="1">
      <alignment horizontal="center" vertical="center" wrapText="1"/>
    </xf>
    <xf numFmtId="4" fontId="89" fillId="53" borderId="32" xfId="2" applyNumberFormat="1" applyFont="1" applyFill="1" applyBorder="1" applyAlignment="1">
      <alignment horizontal="center" vertical="center" wrapText="1"/>
    </xf>
    <xf numFmtId="0" fontId="89" fillId="53" borderId="32" xfId="10" applyFont="1" applyFill="1" applyBorder="1" applyAlignment="1">
      <alignment horizontal="center" vertical="center" wrapText="1"/>
    </xf>
    <xf numFmtId="0" fontId="89" fillId="53" borderId="32" xfId="830" applyNumberFormat="1" applyFont="1" applyFill="1" applyBorder="1" applyAlignment="1" applyProtection="1">
      <alignment horizontal="center" vertical="center" wrapText="1"/>
    </xf>
    <xf numFmtId="1" fontId="89" fillId="53" borderId="32" xfId="830" applyNumberFormat="1" applyFont="1" applyFill="1" applyBorder="1" applyAlignment="1" applyProtection="1">
      <alignment horizontal="center" vertical="center" wrapText="1"/>
    </xf>
    <xf numFmtId="3" fontId="89" fillId="53" borderId="32" xfId="830" applyNumberFormat="1" applyFont="1" applyFill="1" applyBorder="1" applyAlignment="1" applyProtection="1">
      <alignment horizontal="center" vertical="center" wrapText="1"/>
    </xf>
    <xf numFmtId="4" fontId="89" fillId="53" borderId="32" xfId="830" applyNumberFormat="1" applyFont="1" applyFill="1" applyBorder="1" applyAlignment="1" applyProtection="1">
      <alignment horizontal="center" vertical="center" wrapText="1"/>
    </xf>
    <xf numFmtId="0" fontId="93" fillId="53" borderId="32" xfId="830" applyNumberFormat="1" applyFont="1" applyFill="1" applyBorder="1" applyAlignment="1" applyProtection="1">
      <alignment horizontal="center" vertical="center" wrapText="1"/>
    </xf>
    <xf numFmtId="0" fontId="89" fillId="53" borderId="33" xfId="0" applyFont="1" applyFill="1" applyBorder="1" applyAlignment="1">
      <alignment horizontal="center" vertical="center" wrapText="1"/>
    </xf>
    <xf numFmtId="1" fontId="89" fillId="53" borderId="32" xfId="5" applyNumberFormat="1" applyFont="1" applyFill="1" applyBorder="1" applyAlignment="1">
      <alignment horizontal="center" vertical="center" wrapText="1"/>
    </xf>
    <xf numFmtId="0" fontId="89" fillId="53" borderId="32" xfId="2" applyFont="1" applyFill="1" applyBorder="1" applyAlignment="1">
      <alignment horizontal="center" vertical="center" wrapText="1"/>
    </xf>
    <xf numFmtId="0" fontId="89" fillId="53" borderId="32" xfId="0" applyFont="1" applyFill="1" applyBorder="1" applyAlignment="1">
      <alignment horizontal="center" vertical="center" wrapText="1"/>
    </xf>
    <xf numFmtId="0" fontId="89" fillId="53" borderId="32" xfId="2" applyFont="1" applyFill="1" applyBorder="1" applyAlignment="1">
      <alignment horizontal="center" vertical="center"/>
    </xf>
    <xf numFmtId="4" fontId="89" fillId="53" borderId="32" xfId="0" applyNumberFormat="1" applyFont="1" applyFill="1" applyBorder="1" applyAlignment="1">
      <alignment horizontal="center" vertical="center" wrapText="1"/>
    </xf>
    <xf numFmtId="0" fontId="89" fillId="53" borderId="0" xfId="2" applyFont="1" applyFill="1"/>
    <xf numFmtId="0" fontId="93" fillId="53" borderId="0" xfId="0" applyFont="1" applyFill="1"/>
    <xf numFmtId="0" fontId="89" fillId="53" borderId="34" xfId="830" applyNumberFormat="1" applyFont="1" applyFill="1" applyBorder="1" applyAlignment="1" applyProtection="1">
      <alignment horizontal="center" vertical="center" wrapText="1"/>
    </xf>
    <xf numFmtId="0" fontId="89" fillId="53" borderId="34" xfId="2" applyNumberFormat="1" applyFont="1" applyFill="1" applyBorder="1" applyAlignment="1">
      <alignment horizontal="center" vertical="center" wrapText="1"/>
    </xf>
    <xf numFmtId="3" fontId="89" fillId="53" borderId="34" xfId="2" applyNumberFormat="1" applyFont="1" applyFill="1" applyBorder="1" applyAlignment="1">
      <alignment horizontal="center" vertical="center" wrapText="1"/>
    </xf>
    <xf numFmtId="0" fontId="89" fillId="53" borderId="34" xfId="10" applyFont="1" applyFill="1" applyBorder="1" applyAlignment="1">
      <alignment horizontal="center" vertical="center" wrapText="1"/>
    </xf>
    <xf numFmtId="4" fontId="89" fillId="53" borderId="34" xfId="2" applyNumberFormat="1" applyFont="1" applyFill="1" applyBorder="1" applyAlignment="1">
      <alignment horizontal="center" vertical="center" wrapText="1"/>
    </xf>
    <xf numFmtId="3" fontId="89" fillId="53" borderId="34" xfId="0" applyNumberFormat="1" applyFont="1" applyFill="1" applyBorder="1" applyAlignment="1">
      <alignment horizontal="center" vertical="center" wrapText="1"/>
    </xf>
    <xf numFmtId="0" fontId="89" fillId="53" borderId="35" xfId="830" applyNumberFormat="1" applyFont="1" applyFill="1" applyBorder="1" applyAlignment="1" applyProtection="1">
      <alignment horizontal="center" vertical="center" wrapText="1"/>
    </xf>
    <xf numFmtId="0" fontId="89" fillId="53" borderId="36" xfId="2" applyFont="1" applyFill="1" applyBorder="1" applyAlignment="1">
      <alignment horizontal="center" vertical="center" wrapText="1"/>
    </xf>
    <xf numFmtId="0" fontId="89" fillId="53" borderId="36" xfId="0" applyFont="1" applyFill="1" applyBorder="1" applyAlignment="1">
      <alignment horizontal="center" vertical="center" wrapText="1"/>
    </xf>
    <xf numFmtId="4" fontId="89" fillId="53" borderId="38" xfId="2" applyNumberFormat="1" applyFont="1" applyFill="1" applyBorder="1" applyAlignment="1">
      <alignment horizontal="center" vertical="center"/>
    </xf>
    <xf numFmtId="4" fontId="89" fillId="53" borderId="38" xfId="0" applyNumberFormat="1" applyFont="1" applyFill="1" applyBorder="1" applyAlignment="1">
      <alignment horizontal="center" vertical="center" wrapText="1"/>
    </xf>
    <xf numFmtId="0" fontId="89" fillId="53" borderId="38" xfId="2" applyFont="1" applyFill="1" applyBorder="1" applyAlignment="1">
      <alignment horizontal="center" vertical="center" wrapText="1"/>
    </xf>
    <xf numFmtId="0" fontId="89" fillId="53" borderId="38" xfId="830" applyNumberFormat="1" applyFont="1" applyFill="1" applyBorder="1" applyAlignment="1" applyProtection="1">
      <alignment horizontal="center" vertical="center" wrapText="1"/>
    </xf>
    <xf numFmtId="0" fontId="89" fillId="53" borderId="38" xfId="10" applyFont="1" applyFill="1" applyBorder="1" applyAlignment="1">
      <alignment horizontal="center" vertical="center" wrapText="1"/>
    </xf>
    <xf numFmtId="3" fontId="89" fillId="53" borderId="38" xfId="0" applyNumberFormat="1" applyFont="1" applyFill="1" applyBorder="1" applyAlignment="1">
      <alignment horizontal="center" vertical="center" wrapText="1"/>
    </xf>
    <xf numFmtId="0" fontId="89" fillId="53" borderId="38" xfId="833" applyFont="1" applyFill="1" applyBorder="1" applyAlignment="1">
      <alignment horizontal="center" vertical="center" wrapText="1"/>
    </xf>
    <xf numFmtId="0" fontId="93" fillId="53" borderId="39" xfId="2" applyNumberFormat="1" applyFont="1" applyFill="1" applyBorder="1" applyAlignment="1">
      <alignment horizontal="center" vertical="center" wrapText="1"/>
    </xf>
    <xf numFmtId="49" fontId="89" fillId="53" borderId="39" xfId="0" applyNumberFormat="1" applyFont="1" applyFill="1" applyBorder="1" applyAlignment="1">
      <alignment horizontal="center" vertical="center" wrapText="1"/>
    </xf>
    <xf numFmtId="0" fontId="93" fillId="53" borderId="39" xfId="2" applyFont="1" applyFill="1" applyBorder="1" applyAlignment="1">
      <alignment horizontal="center" vertical="center" wrapText="1"/>
    </xf>
    <xf numFmtId="0" fontId="89" fillId="53" borderId="40" xfId="2" applyFont="1" applyFill="1" applyBorder="1" applyAlignment="1">
      <alignment horizontal="center" vertical="center" wrapText="1"/>
    </xf>
    <xf numFmtId="0" fontId="89" fillId="53" borderId="40" xfId="830" applyFont="1" applyFill="1" applyBorder="1" applyAlignment="1">
      <alignment horizontal="center" vertical="center" wrapText="1"/>
    </xf>
    <xf numFmtId="0" fontId="89" fillId="53" borderId="40" xfId="833" applyFont="1" applyFill="1" applyBorder="1" applyAlignment="1">
      <alignment horizontal="center" vertical="center" wrapText="1"/>
    </xf>
    <xf numFmtId="0" fontId="89" fillId="53" borderId="40" xfId="2" applyFont="1" applyFill="1" applyBorder="1" applyAlignment="1">
      <alignment horizontal="center"/>
    </xf>
    <xf numFmtId="4" fontId="89" fillId="53" borderId="40" xfId="2" applyNumberFormat="1" applyFont="1" applyFill="1" applyBorder="1" applyAlignment="1">
      <alignment horizontal="center" vertical="center" wrapText="1"/>
    </xf>
    <xf numFmtId="3" fontId="89" fillId="53" borderId="40" xfId="2" applyNumberFormat="1" applyFont="1" applyFill="1" applyBorder="1" applyAlignment="1">
      <alignment horizontal="center" vertical="center" wrapText="1"/>
    </xf>
    <xf numFmtId="0" fontId="89" fillId="53" borderId="40" xfId="2" applyNumberFormat="1" applyFont="1" applyFill="1" applyBorder="1" applyAlignment="1">
      <alignment horizontal="center" vertical="center" wrapText="1"/>
    </xf>
    <xf numFmtId="4" fontId="89" fillId="53" borderId="41" xfId="2" applyNumberFormat="1" applyFont="1" applyFill="1" applyBorder="1" applyAlignment="1">
      <alignment horizontal="center" vertical="center" wrapText="1"/>
    </xf>
    <xf numFmtId="3" fontId="89" fillId="53" borderId="41" xfId="2" applyNumberFormat="1" applyFont="1" applyFill="1" applyBorder="1" applyAlignment="1">
      <alignment horizontal="center" vertical="center" wrapText="1"/>
    </xf>
    <xf numFmtId="0" fontId="89" fillId="53" borderId="40" xfId="454" applyFont="1" applyFill="1" applyBorder="1" applyAlignment="1">
      <alignment horizontal="center" vertical="center" wrapText="1"/>
    </xf>
    <xf numFmtId="49" fontId="89" fillId="53" borderId="40" xfId="452" applyNumberFormat="1" applyFont="1" applyFill="1" applyBorder="1" applyAlignment="1">
      <alignment horizontal="center" vertical="center" wrapText="1"/>
    </xf>
    <xf numFmtId="0" fontId="89" fillId="53" borderId="40" xfId="827" applyFont="1" applyFill="1" applyBorder="1" applyAlignment="1">
      <alignment horizontal="center" vertical="center" wrapText="1"/>
    </xf>
    <xf numFmtId="0" fontId="0" fillId="53" borderId="0" xfId="0" applyFill="1"/>
    <xf numFmtId="0" fontId="94" fillId="53" borderId="1" xfId="2" applyFont="1" applyFill="1" applyBorder="1" applyAlignment="1">
      <alignment horizontal="center" vertical="center" wrapText="1"/>
    </xf>
    <xf numFmtId="4" fontId="94" fillId="53" borderId="1" xfId="2" applyNumberFormat="1" applyFont="1" applyFill="1" applyBorder="1" applyAlignment="1">
      <alignment horizontal="center" vertical="center" wrapText="1"/>
    </xf>
    <xf numFmtId="0" fontId="92" fillId="53" borderId="0" xfId="0" applyFont="1" applyFill="1"/>
    <xf numFmtId="1" fontId="83" fillId="53" borderId="1" xfId="2" applyNumberFormat="1" applyFont="1" applyFill="1" applyBorder="1" applyAlignment="1">
      <alignment horizontal="center" vertical="top" wrapText="1"/>
    </xf>
    <xf numFmtId="3" fontId="83" fillId="53" borderId="1" xfId="2" applyNumberFormat="1" applyFont="1" applyFill="1" applyBorder="1" applyAlignment="1">
      <alignment horizontal="center" vertical="center" wrapText="1"/>
    </xf>
    <xf numFmtId="0" fontId="82" fillId="53" borderId="26" xfId="2" applyFont="1" applyFill="1" applyBorder="1" applyAlignment="1">
      <alignment horizontal="center" vertical="center" wrapText="1"/>
    </xf>
    <xf numFmtId="0" fontId="88" fillId="53" borderId="1" xfId="2" applyFont="1" applyFill="1" applyBorder="1" applyAlignment="1">
      <alignment horizontal="center" vertical="center" wrapText="1"/>
    </xf>
    <xf numFmtId="0" fontId="88" fillId="53" borderId="31" xfId="2" applyFont="1" applyFill="1" applyBorder="1" applyAlignment="1">
      <alignment horizontal="center" vertical="center" wrapText="1"/>
    </xf>
    <xf numFmtId="0" fontId="93" fillId="53" borderId="1" xfId="826" applyFont="1" applyFill="1" applyBorder="1" applyAlignment="1">
      <alignment horizontal="center" vertical="center" wrapText="1"/>
    </xf>
    <xf numFmtId="0" fontId="88" fillId="53" borderId="32" xfId="2" applyFont="1" applyFill="1" applyBorder="1" applyAlignment="1">
      <alignment horizontal="center" vertical="center" wrapText="1"/>
    </xf>
    <xf numFmtId="190" fontId="89" fillId="53" borderId="34" xfId="831" applyNumberFormat="1" applyFont="1" applyFill="1" applyBorder="1" applyAlignment="1">
      <alignment horizontal="center" vertical="center" wrapText="1"/>
    </xf>
    <xf numFmtId="0" fontId="93" fillId="53" borderId="1" xfId="0" applyFont="1" applyFill="1" applyBorder="1" applyAlignment="1">
      <alignment horizontal="center" vertical="center" wrapText="1"/>
    </xf>
    <xf numFmtId="0" fontId="89" fillId="53" borderId="40" xfId="452" applyFont="1" applyFill="1" applyBorder="1" applyAlignment="1">
      <alignment horizontal="center" vertical="center" wrapText="1"/>
    </xf>
    <xf numFmtId="0" fontId="88" fillId="53" borderId="40" xfId="452" applyFont="1" applyFill="1" applyBorder="1" applyAlignment="1">
      <alignment horizontal="center" vertical="center" wrapText="1"/>
    </xf>
    <xf numFmtId="0" fontId="88" fillId="53" borderId="40" xfId="836" applyFont="1" applyFill="1" applyBorder="1" applyAlignment="1">
      <alignment horizontal="center" vertical="center" wrapText="1"/>
    </xf>
    <xf numFmtId="0" fontId="88" fillId="53" borderId="40" xfId="834" applyFont="1" applyFill="1" applyBorder="1" applyAlignment="1">
      <alignment horizontal="center" vertical="center" wrapText="1"/>
    </xf>
    <xf numFmtId="49" fontId="89" fillId="53" borderId="40" xfId="10" applyNumberFormat="1" applyFont="1" applyFill="1" applyBorder="1" applyAlignment="1">
      <alignment horizontal="center" vertical="center" wrapText="1"/>
    </xf>
    <xf numFmtId="4" fontId="89" fillId="53" borderId="40" xfId="446" applyNumberFormat="1" applyFont="1" applyFill="1" applyBorder="1" applyAlignment="1" applyProtection="1">
      <alignment horizontal="center" vertical="center"/>
      <protection locked="0"/>
    </xf>
    <xf numFmtId="4" fontId="88" fillId="53" borderId="40" xfId="836" applyNumberFormat="1" applyFont="1" applyFill="1" applyBorder="1" applyAlignment="1">
      <alignment horizontal="center" vertical="center" wrapText="1"/>
    </xf>
    <xf numFmtId="189" fontId="88" fillId="53" borderId="40" xfId="836" applyNumberFormat="1" applyFont="1" applyFill="1" applyBorder="1" applyAlignment="1">
      <alignment horizontal="center" vertical="center" wrapText="1"/>
    </xf>
    <xf numFmtId="4" fontId="89" fillId="53" borderId="40" xfId="446" applyNumberFormat="1" applyFont="1" applyFill="1" applyBorder="1" applyAlignment="1">
      <alignment horizontal="center" vertical="center"/>
    </xf>
    <xf numFmtId="49" fontId="89" fillId="53" borderId="25" xfId="452" applyNumberFormat="1" applyFont="1" applyFill="1" applyBorder="1" applyAlignment="1">
      <alignment horizontal="center" vertical="center"/>
    </xf>
    <xf numFmtId="190" fontId="89" fillId="53" borderId="25" xfId="452" applyNumberFormat="1" applyFont="1" applyFill="1" applyBorder="1" applyAlignment="1">
      <alignment horizontal="center" vertical="center"/>
    </xf>
    <xf numFmtId="4" fontId="89" fillId="53" borderId="25" xfId="452" applyNumberFormat="1" applyFont="1" applyFill="1" applyBorder="1" applyAlignment="1">
      <alignment horizontal="center" vertical="center" wrapText="1"/>
    </xf>
    <xf numFmtId="4" fontId="89" fillId="53" borderId="25" xfId="446" applyNumberFormat="1" applyFont="1" applyFill="1" applyBorder="1" applyAlignment="1" applyProtection="1">
      <alignment horizontal="center" vertical="center" wrapText="1"/>
      <protection locked="0"/>
    </xf>
    <xf numFmtId="49" fontId="89" fillId="53" borderId="40" xfId="452" applyNumberFormat="1" applyFont="1" applyFill="1" applyBorder="1" applyAlignment="1">
      <alignment horizontal="center" vertical="center"/>
    </xf>
    <xf numFmtId="190" fontId="89" fillId="53" borderId="40" xfId="452" applyNumberFormat="1" applyFont="1" applyFill="1" applyBorder="1" applyAlignment="1">
      <alignment horizontal="center" vertical="center"/>
    </xf>
    <xf numFmtId="4" fontId="89" fillId="53" borderId="40" xfId="452" applyNumberFormat="1" applyFont="1" applyFill="1" applyBorder="1" applyAlignment="1">
      <alignment horizontal="center" vertical="center" wrapText="1"/>
    </xf>
    <xf numFmtId="4" fontId="89" fillId="53" borderId="40" xfId="446" applyNumberFormat="1" applyFont="1" applyFill="1" applyBorder="1" applyAlignment="1" applyProtection="1">
      <alignment horizontal="center" vertical="center" wrapText="1"/>
      <protection locked="0"/>
    </xf>
    <xf numFmtId="4" fontId="89" fillId="53" borderId="40" xfId="446" applyNumberFormat="1" applyFont="1" applyFill="1" applyBorder="1" applyAlignment="1">
      <alignment horizontal="center" vertical="center" wrapText="1"/>
    </xf>
    <xf numFmtId="0" fontId="107" fillId="53" borderId="25" xfId="452" applyFont="1" applyFill="1" applyBorder="1" applyAlignment="1">
      <alignment horizontal="center" vertical="center" wrapText="1"/>
    </xf>
    <xf numFmtId="0" fontId="107" fillId="53" borderId="40" xfId="452" applyFont="1" applyFill="1" applyBorder="1" applyAlignment="1">
      <alignment horizontal="center" vertical="center" wrapText="1"/>
    </xf>
    <xf numFmtId="4" fontId="89" fillId="53" borderId="25" xfId="446" applyNumberFormat="1" applyFont="1" applyFill="1" applyBorder="1" applyAlignment="1" applyProtection="1">
      <alignment horizontal="center" vertical="center"/>
      <protection locked="0"/>
    </xf>
    <xf numFmtId="0" fontId="106" fillId="53" borderId="0" xfId="0" applyFont="1" applyFill="1"/>
    <xf numFmtId="0" fontId="88" fillId="53" borderId="40" xfId="0" applyFont="1" applyFill="1" applyBorder="1" applyAlignment="1">
      <alignment horizontal="center" vertical="center" wrapText="1"/>
    </xf>
    <xf numFmtId="0" fontId="88" fillId="53" borderId="28" xfId="2" applyFont="1" applyFill="1" applyBorder="1" applyAlignment="1">
      <alignment horizontal="center" vertical="center" wrapText="1"/>
    </xf>
    <xf numFmtId="0" fontId="93" fillId="53" borderId="28" xfId="826" applyFont="1" applyFill="1" applyBorder="1" applyAlignment="1">
      <alignment horizontal="center" vertical="center" wrapText="1"/>
    </xf>
    <xf numFmtId="188" fontId="88" fillId="53" borderId="28" xfId="2" applyNumberFormat="1" applyFont="1" applyFill="1" applyBorder="1" applyAlignment="1">
      <alignment horizontal="center" vertical="center" wrapText="1"/>
    </xf>
    <xf numFmtId="189" fontId="88" fillId="53" borderId="28" xfId="2" applyNumberFormat="1" applyFont="1" applyFill="1" applyBorder="1" applyAlignment="1">
      <alignment horizontal="center" vertical="center" wrapText="1"/>
    </xf>
    <xf numFmtId="0" fontId="93" fillId="53" borderId="31" xfId="826" applyFont="1" applyFill="1" applyBorder="1" applyAlignment="1">
      <alignment horizontal="center" vertical="center" wrapText="1"/>
    </xf>
    <xf numFmtId="188" fontId="88" fillId="53" borderId="31" xfId="2" applyNumberFormat="1" applyFont="1" applyFill="1" applyBorder="1" applyAlignment="1">
      <alignment horizontal="center" vertical="center" wrapText="1"/>
    </xf>
    <xf numFmtId="189" fontId="88" fillId="53" borderId="31" xfId="2" applyNumberFormat="1" applyFont="1" applyFill="1" applyBorder="1" applyAlignment="1">
      <alignment horizontal="center" vertical="center" wrapText="1"/>
    </xf>
    <xf numFmtId="189" fontId="94" fillId="53" borderId="31" xfId="2" applyNumberFormat="1" applyFont="1" applyFill="1" applyBorder="1" applyAlignment="1">
      <alignment horizontal="center" vertical="center" wrapText="1"/>
    </xf>
    <xf numFmtId="1" fontId="93" fillId="53" borderId="31" xfId="2" applyNumberFormat="1" applyFont="1" applyFill="1" applyBorder="1" applyAlignment="1">
      <alignment horizontal="center" vertical="center"/>
    </xf>
    <xf numFmtId="0" fontId="88" fillId="53" borderId="31" xfId="453" applyFont="1" applyFill="1" applyBorder="1" applyAlignment="1">
      <alignment horizontal="center" vertical="center" wrapText="1"/>
    </xf>
    <xf numFmtId="0" fontId="89" fillId="53" borderId="31" xfId="453" applyFont="1" applyFill="1" applyBorder="1" applyAlignment="1">
      <alignment horizontal="center" vertical="center" wrapText="1"/>
    </xf>
    <xf numFmtId="0" fontId="89" fillId="53" borderId="31" xfId="2" applyFont="1" applyFill="1" applyBorder="1" applyAlignment="1">
      <alignment horizontal="center" vertical="center" wrapText="1"/>
    </xf>
    <xf numFmtId="0" fontId="89" fillId="53" borderId="31" xfId="711" applyFont="1" applyFill="1" applyBorder="1" applyAlignment="1">
      <alignment horizontal="center" vertical="center" wrapText="1"/>
    </xf>
    <xf numFmtId="0" fontId="93" fillId="53" borderId="31" xfId="2" applyFont="1" applyFill="1" applyBorder="1" applyAlignment="1">
      <alignment horizontal="center" vertical="center" wrapText="1"/>
    </xf>
    <xf numFmtId="0" fontId="89" fillId="53" borderId="31" xfId="0" applyFont="1" applyFill="1" applyBorder="1" applyAlignment="1">
      <alignment horizontal="center" vertical="center" wrapText="1"/>
    </xf>
    <xf numFmtId="49" fontId="89" fillId="53" borderId="31" xfId="0" applyNumberFormat="1" applyFont="1" applyFill="1" applyBorder="1" applyAlignment="1">
      <alignment horizontal="center" vertical="center" wrapText="1"/>
    </xf>
    <xf numFmtId="4" fontId="89" fillId="53" borderId="31" xfId="0" applyNumberFormat="1" applyFont="1" applyFill="1" applyBorder="1" applyAlignment="1">
      <alignment horizontal="center" vertical="center" wrapText="1"/>
    </xf>
    <xf numFmtId="3" fontId="93" fillId="53" borderId="31" xfId="0" applyNumberFormat="1" applyFont="1" applyFill="1" applyBorder="1" applyAlignment="1">
      <alignment horizontal="center" vertical="center" wrapText="1"/>
    </xf>
    <xf numFmtId="0" fontId="96" fillId="53" borderId="31" xfId="2" applyFont="1" applyFill="1" applyBorder="1" applyAlignment="1">
      <alignment horizontal="center" vertical="center" wrapText="1"/>
    </xf>
    <xf numFmtId="0" fontId="93" fillId="53" borderId="31" xfId="453" applyFont="1" applyFill="1" applyBorder="1" applyAlignment="1">
      <alignment horizontal="center" vertical="center" wrapText="1"/>
    </xf>
    <xf numFmtId="0" fontId="93" fillId="53" borderId="31" xfId="712" applyFont="1" applyFill="1" applyBorder="1" applyAlignment="1">
      <alignment horizontal="center" vertical="center" wrapText="1"/>
    </xf>
    <xf numFmtId="0" fontId="93" fillId="53" borderId="31" xfId="0" applyFont="1" applyFill="1" applyBorder="1" applyAlignment="1">
      <alignment horizontal="center" vertical="center" wrapText="1"/>
    </xf>
    <xf numFmtId="0" fontId="89" fillId="53" borderId="31" xfId="10" applyNumberFormat="1" applyFont="1" applyFill="1" applyBorder="1" applyAlignment="1">
      <alignment horizontal="center" vertical="center" wrapText="1"/>
    </xf>
    <xf numFmtId="49" fontId="93" fillId="53" borderId="31" xfId="0" applyNumberFormat="1" applyFont="1" applyFill="1" applyBorder="1" applyAlignment="1">
      <alignment horizontal="center" vertical="center" wrapText="1"/>
    </xf>
    <xf numFmtId="4" fontId="93" fillId="53" borderId="31" xfId="0" applyNumberFormat="1" applyFont="1" applyFill="1" applyBorder="1" applyAlignment="1">
      <alignment horizontal="center" vertical="center" wrapText="1"/>
    </xf>
    <xf numFmtId="0" fontId="97" fillId="53" borderId="31" xfId="2" applyFont="1" applyFill="1" applyBorder="1" applyAlignment="1">
      <alignment horizontal="center" vertical="center" wrapText="1"/>
    </xf>
    <xf numFmtId="0" fontId="88" fillId="53" borderId="31" xfId="0" applyFont="1" applyFill="1" applyBorder="1" applyAlignment="1">
      <alignment horizontal="center" vertical="center" wrapText="1"/>
    </xf>
    <xf numFmtId="4" fontId="88" fillId="53" borderId="31" xfId="0" applyNumberFormat="1" applyFont="1" applyFill="1" applyBorder="1" applyAlignment="1">
      <alignment horizontal="center" vertical="center" wrapText="1"/>
    </xf>
    <xf numFmtId="0" fontId="98" fillId="53" borderId="31" xfId="2" applyFont="1" applyFill="1" applyBorder="1" applyAlignment="1">
      <alignment horizontal="center" vertical="center" wrapText="1"/>
    </xf>
    <xf numFmtId="0" fontId="89" fillId="53" borderId="31" xfId="829" applyFont="1" applyFill="1" applyBorder="1" applyAlignment="1">
      <alignment horizontal="center" vertical="center" wrapText="1"/>
    </xf>
    <xf numFmtId="0" fontId="93" fillId="53" borderId="32" xfId="826" applyFont="1" applyFill="1" applyBorder="1" applyAlignment="1">
      <alignment horizontal="center" vertical="center" wrapText="1"/>
    </xf>
    <xf numFmtId="0" fontId="89" fillId="53" borderId="1" xfId="827" applyFont="1" applyFill="1" applyBorder="1" applyAlignment="1">
      <alignment horizontal="center" vertical="center" wrapText="1"/>
    </xf>
    <xf numFmtId="4" fontId="89" fillId="53" borderId="36" xfId="2" applyNumberFormat="1" applyFont="1" applyFill="1" applyBorder="1" applyAlignment="1">
      <alignment horizontal="center" vertical="center"/>
    </xf>
    <xf numFmtId="4" fontId="89" fillId="53" borderId="36" xfId="0" applyNumberFormat="1" applyFont="1" applyFill="1" applyBorder="1" applyAlignment="1">
      <alignment horizontal="center" vertical="center" wrapText="1"/>
    </xf>
    <xf numFmtId="0" fontId="88" fillId="53" borderId="36" xfId="2" applyFont="1" applyFill="1" applyBorder="1" applyAlignment="1">
      <alignment horizontal="center" vertical="center" wrapText="1"/>
    </xf>
    <xf numFmtId="0" fontId="93" fillId="53" borderId="36" xfId="826" applyFont="1" applyFill="1" applyBorder="1" applyAlignment="1">
      <alignment horizontal="center" vertical="center" wrapText="1"/>
    </xf>
    <xf numFmtId="0" fontId="89" fillId="53" borderId="36" xfId="830" applyNumberFormat="1" applyFont="1" applyFill="1" applyBorder="1" applyAlignment="1" applyProtection="1">
      <alignment horizontal="center" vertical="center" wrapText="1"/>
    </xf>
    <xf numFmtId="0" fontId="89" fillId="53" borderId="36" xfId="2" applyFont="1" applyFill="1" applyBorder="1" applyAlignment="1">
      <alignment horizontal="center" vertical="center"/>
    </xf>
    <xf numFmtId="0" fontId="89" fillId="53" borderId="36" xfId="827" applyFont="1" applyFill="1" applyBorder="1" applyAlignment="1">
      <alignment horizontal="center" vertical="center" wrapText="1"/>
    </xf>
    <xf numFmtId="0" fontId="89" fillId="53" borderId="36" xfId="832" applyFont="1" applyFill="1" applyBorder="1" applyAlignment="1">
      <alignment horizontal="center" vertical="center" wrapText="1"/>
    </xf>
    <xf numFmtId="0" fontId="89" fillId="53" borderId="37" xfId="283" applyNumberFormat="1" applyFont="1" applyFill="1" applyBorder="1" applyAlignment="1">
      <alignment horizontal="center" vertical="center" wrapText="1"/>
    </xf>
    <xf numFmtId="0" fontId="89" fillId="53" borderId="37" xfId="454" applyFont="1" applyFill="1" applyBorder="1" applyAlignment="1">
      <alignment horizontal="center" vertical="center" wrapText="1"/>
    </xf>
    <xf numFmtId="0" fontId="89" fillId="53" borderId="37" xfId="0" applyFont="1" applyFill="1" applyBorder="1" applyAlignment="1">
      <alignment horizontal="center" vertical="center" wrapText="1"/>
    </xf>
    <xf numFmtId="0" fontId="93" fillId="53" borderId="37" xfId="826" applyFont="1" applyFill="1" applyBorder="1" applyAlignment="1">
      <alignment horizontal="center" vertical="center" wrapText="1"/>
    </xf>
    <xf numFmtId="0" fontId="89" fillId="53" borderId="37" xfId="830" applyNumberFormat="1" applyFont="1" applyFill="1" applyBorder="1" applyAlignment="1" applyProtection="1">
      <alignment horizontal="center" vertical="center" wrapText="1"/>
    </xf>
    <xf numFmtId="4" fontId="89" fillId="53" borderId="37" xfId="2" applyNumberFormat="1" applyFont="1" applyFill="1" applyBorder="1" applyAlignment="1">
      <alignment horizontal="center" vertical="center"/>
    </xf>
    <xf numFmtId="0" fontId="89" fillId="53" borderId="37" xfId="2" applyFont="1" applyFill="1" applyBorder="1" applyAlignment="1">
      <alignment horizontal="center" vertical="center"/>
    </xf>
    <xf numFmtId="0" fontId="89" fillId="53" borderId="37" xfId="827" applyFont="1" applyFill="1" applyBorder="1" applyAlignment="1">
      <alignment horizontal="center" vertical="center" wrapText="1"/>
    </xf>
    <xf numFmtId="0" fontId="88" fillId="53" borderId="37" xfId="2" applyFont="1" applyFill="1" applyBorder="1" applyAlignment="1">
      <alignment horizontal="center" vertical="center" wrapText="1"/>
    </xf>
    <xf numFmtId="4" fontId="89" fillId="53" borderId="37" xfId="0" applyNumberFormat="1" applyFont="1" applyFill="1" applyBorder="1" applyAlignment="1">
      <alignment horizontal="center" vertical="center" wrapText="1"/>
    </xf>
    <xf numFmtId="49" fontId="88" fillId="53" borderId="37" xfId="454" applyNumberFormat="1" applyFont="1" applyFill="1" applyBorder="1" applyAlignment="1">
      <alignment horizontal="center" vertical="center" wrapText="1"/>
    </xf>
    <xf numFmtId="0" fontId="88" fillId="53" borderId="37" xfId="454" applyFont="1" applyFill="1" applyBorder="1" applyAlignment="1">
      <alignment horizontal="center" vertical="center" wrapText="1"/>
    </xf>
    <xf numFmtId="0" fontId="88" fillId="53" borderId="40" xfId="2" applyFont="1" applyFill="1" applyBorder="1" applyAlignment="1">
      <alignment horizontal="center" vertical="center" wrapText="1"/>
    </xf>
    <xf numFmtId="0" fontId="89" fillId="53" borderId="40" xfId="831" applyFont="1" applyFill="1" applyBorder="1" applyAlignment="1">
      <alignment horizontal="center" vertical="center" wrapText="1"/>
    </xf>
    <xf numFmtId="49" fontId="89" fillId="53" borderId="40" xfId="0" applyNumberFormat="1" applyFont="1" applyFill="1" applyBorder="1" applyAlignment="1">
      <alignment horizontal="center" vertical="center" wrapText="1"/>
    </xf>
    <xf numFmtId="49" fontId="89" fillId="53" borderId="1" xfId="10" applyNumberFormat="1" applyFont="1" applyFill="1" applyBorder="1" applyAlignment="1">
      <alignment horizontal="center" vertical="center" wrapText="1"/>
    </xf>
    <xf numFmtId="188" fontId="88" fillId="53" borderId="1" xfId="2" applyNumberFormat="1" applyFont="1" applyFill="1" applyBorder="1" applyAlignment="1">
      <alignment horizontal="center" vertical="center" wrapText="1"/>
    </xf>
    <xf numFmtId="189" fontId="88" fillId="53" borderId="1" xfId="2" applyNumberFormat="1" applyFont="1" applyFill="1" applyBorder="1" applyAlignment="1">
      <alignment horizontal="center" vertical="center" wrapText="1"/>
    </xf>
    <xf numFmtId="189" fontId="94" fillId="53" borderId="1" xfId="2" applyNumberFormat="1" applyFont="1" applyFill="1" applyBorder="1" applyAlignment="1">
      <alignment horizontal="center" vertical="center" wrapText="1"/>
    </xf>
    <xf numFmtId="0" fontId="88" fillId="53" borderId="25" xfId="2" applyFont="1" applyFill="1" applyBorder="1" applyAlignment="1">
      <alignment horizontal="center" vertical="center" wrapText="1"/>
    </xf>
    <xf numFmtId="49" fontId="89" fillId="53" borderId="34" xfId="10" applyNumberFormat="1" applyFont="1" applyFill="1" applyBorder="1" applyAlignment="1">
      <alignment horizontal="center" vertical="center" wrapText="1"/>
    </xf>
    <xf numFmtId="49" fontId="89" fillId="53" borderId="34" xfId="557" applyNumberFormat="1" applyFont="1" applyFill="1" applyBorder="1" applyAlignment="1">
      <alignment horizontal="center" vertical="center" wrapText="1"/>
    </xf>
    <xf numFmtId="0" fontId="89" fillId="53" borderId="38" xfId="2" applyNumberFormat="1" applyFont="1" applyFill="1" applyBorder="1" applyAlignment="1">
      <alignment horizontal="center" vertical="center" wrapText="1"/>
    </xf>
    <xf numFmtId="49" fontId="89" fillId="53" borderId="32" xfId="10" applyNumberFormat="1" applyFont="1" applyFill="1" applyBorder="1" applyAlignment="1">
      <alignment horizontal="center" vertical="center" wrapText="1"/>
    </xf>
    <xf numFmtId="1" fontId="89" fillId="53" borderId="32" xfId="0" applyNumberFormat="1" applyFont="1" applyFill="1" applyBorder="1" applyAlignment="1">
      <alignment horizontal="center" vertical="center"/>
    </xf>
    <xf numFmtId="0" fontId="89" fillId="53" borderId="32" xfId="2" applyNumberFormat="1" applyFont="1" applyFill="1" applyBorder="1" applyAlignment="1">
      <alignment horizontal="center" vertical="center" wrapText="1"/>
    </xf>
    <xf numFmtId="0" fontId="89" fillId="53" borderId="34" xfId="557" applyFont="1" applyFill="1" applyBorder="1" applyAlignment="1">
      <alignment horizontal="center" vertical="center" wrapText="1"/>
    </xf>
    <xf numFmtId="3" fontId="89" fillId="53" borderId="32" xfId="2" applyNumberFormat="1" applyFont="1" applyFill="1" applyBorder="1" applyAlignment="1">
      <alignment horizontal="center" vertical="center" wrapText="1"/>
    </xf>
    <xf numFmtId="0" fontId="88" fillId="53" borderId="35" xfId="2" applyFont="1" applyFill="1" applyBorder="1" applyAlignment="1">
      <alignment horizontal="center" vertical="center" wrapText="1"/>
    </xf>
    <xf numFmtId="0" fontId="89" fillId="53" borderId="35" xfId="0" applyFont="1" applyFill="1" applyBorder="1" applyAlignment="1">
      <alignment horizontal="center" vertical="center" wrapText="1"/>
    </xf>
    <xf numFmtId="0" fontId="89" fillId="53" borderId="35" xfId="2" applyNumberFormat="1" applyFont="1" applyFill="1" applyBorder="1" applyAlignment="1">
      <alignment horizontal="center" vertical="center" wrapText="1"/>
    </xf>
    <xf numFmtId="0" fontId="104" fillId="53" borderId="35" xfId="0" applyFont="1" applyFill="1" applyBorder="1" applyAlignment="1">
      <alignment horizontal="center" vertical="center" wrapText="1"/>
    </xf>
    <xf numFmtId="0" fontId="89" fillId="53" borderId="35" xfId="10" applyFont="1" applyFill="1" applyBorder="1" applyAlignment="1">
      <alignment horizontal="center" vertical="center" wrapText="1"/>
    </xf>
    <xf numFmtId="1" fontId="89" fillId="53" borderId="35" xfId="0" applyNumberFormat="1" applyFont="1" applyFill="1" applyBorder="1" applyAlignment="1">
      <alignment horizontal="center" vertical="center" wrapText="1"/>
    </xf>
    <xf numFmtId="0" fontId="93" fillId="53" borderId="35" xfId="826" applyFont="1" applyFill="1" applyBorder="1" applyAlignment="1">
      <alignment horizontal="center" vertical="center" wrapText="1"/>
    </xf>
    <xf numFmtId="3" fontId="89" fillId="53" borderId="35" xfId="0" applyNumberFormat="1" applyFont="1" applyFill="1" applyBorder="1" applyAlignment="1">
      <alignment horizontal="center" vertical="center" wrapText="1"/>
    </xf>
    <xf numFmtId="4" fontId="88" fillId="53" borderId="3" xfId="12" quotePrefix="1" applyNumberFormat="1" applyFont="1" applyFill="1" applyAlignment="1" applyProtection="1">
      <alignment horizontal="center" vertical="center"/>
      <protection locked="0"/>
    </xf>
    <xf numFmtId="4" fontId="88" fillId="53" borderId="34" xfId="0" applyNumberFormat="1" applyFont="1" applyFill="1" applyBorder="1" applyAlignment="1">
      <alignment horizontal="center" vertical="center" wrapText="1"/>
    </xf>
    <xf numFmtId="0" fontId="89" fillId="53" borderId="34" xfId="0" applyFont="1" applyFill="1" applyBorder="1" applyAlignment="1">
      <alignment horizontal="center" vertical="center" wrapText="1"/>
    </xf>
    <xf numFmtId="0" fontId="89" fillId="53" borderId="35" xfId="827" applyFont="1" applyFill="1" applyBorder="1" applyAlignment="1">
      <alignment horizontal="center" vertical="center" wrapText="1"/>
    </xf>
    <xf numFmtId="0" fontId="89" fillId="53" borderId="34" xfId="827" applyFont="1" applyFill="1" applyBorder="1" applyAlignment="1">
      <alignment horizontal="center" vertical="center" wrapText="1"/>
    </xf>
    <xf numFmtId="0" fontId="88" fillId="53" borderId="35" xfId="0" applyNumberFormat="1" applyFont="1" applyFill="1" applyBorder="1" applyAlignment="1">
      <alignment horizontal="center" vertical="center" wrapText="1"/>
    </xf>
    <xf numFmtId="0" fontId="93" fillId="53" borderId="35" xfId="0" applyFont="1" applyFill="1" applyBorder="1" applyAlignment="1">
      <alignment horizontal="center" vertical="center" wrapText="1"/>
    </xf>
    <xf numFmtId="0" fontId="89" fillId="53" borderId="1" xfId="2" applyFont="1" applyFill="1" applyBorder="1" applyAlignment="1">
      <alignment horizontal="center" vertical="center" wrapText="1"/>
    </xf>
    <xf numFmtId="0" fontId="89" fillId="53" borderId="1" xfId="0" applyFont="1" applyFill="1" applyBorder="1" applyAlignment="1">
      <alignment horizontal="center" vertical="center" wrapText="1"/>
    </xf>
    <xf numFmtId="0" fontId="89" fillId="53" borderId="1" xfId="2" applyNumberFormat="1" applyFont="1" applyFill="1" applyBorder="1" applyAlignment="1">
      <alignment horizontal="center" vertical="center" wrapText="1"/>
    </xf>
    <xf numFmtId="0" fontId="93" fillId="53" borderId="1" xfId="10" applyFont="1" applyFill="1" applyBorder="1" applyAlignment="1">
      <alignment horizontal="center" vertical="center" wrapText="1"/>
    </xf>
    <xf numFmtId="1" fontId="89" fillId="53" borderId="1" xfId="0" applyNumberFormat="1" applyFont="1" applyFill="1" applyBorder="1" applyAlignment="1">
      <alignment horizontal="center" vertical="center" wrapText="1"/>
    </xf>
    <xf numFmtId="0" fontId="89" fillId="53" borderId="40" xfId="0" applyFont="1" applyFill="1" applyBorder="1" applyAlignment="1">
      <alignment horizontal="center" vertical="center" wrapText="1"/>
    </xf>
    <xf numFmtId="3" fontId="89" fillId="53" borderId="1" xfId="12" applyNumberFormat="1" applyFont="1" applyFill="1" applyBorder="1" applyAlignment="1" applyProtection="1">
      <alignment horizontal="center" vertical="center" wrapText="1"/>
      <protection locked="0"/>
    </xf>
    <xf numFmtId="4" fontId="89" fillId="53" borderId="1" xfId="2" applyNumberFormat="1" applyFont="1" applyFill="1" applyBorder="1" applyAlignment="1">
      <alignment horizontal="center" vertical="center" wrapText="1"/>
    </xf>
    <xf numFmtId="3" fontId="89" fillId="53" borderId="30" xfId="0" applyNumberFormat="1" applyFont="1" applyFill="1" applyBorder="1" applyAlignment="1">
      <alignment horizontal="center" vertical="center" wrapText="1"/>
    </xf>
    <xf numFmtId="0" fontId="89" fillId="53" borderId="1" xfId="0" applyNumberFormat="1" applyFont="1" applyFill="1" applyBorder="1" applyAlignment="1">
      <alignment horizontal="center" vertical="center" wrapText="1"/>
    </xf>
    <xf numFmtId="3" fontId="88" fillId="53" borderId="1" xfId="12" applyNumberFormat="1" applyFont="1" applyFill="1" applyBorder="1" applyAlignment="1" applyProtection="1">
      <alignment horizontal="center" vertical="center" wrapText="1"/>
      <protection locked="0"/>
    </xf>
    <xf numFmtId="0" fontId="93" fillId="53" borderId="32" xfId="0" applyFont="1" applyFill="1" applyBorder="1" applyAlignment="1">
      <alignment horizontal="center" vertical="center" wrapText="1"/>
    </xf>
    <xf numFmtId="0" fontId="89" fillId="53" borderId="27" xfId="0" applyFont="1" applyFill="1" applyBorder="1" applyAlignment="1">
      <alignment horizontal="center" vertical="center" wrapText="1"/>
    </xf>
    <xf numFmtId="3" fontId="93" fillId="53" borderId="1" xfId="12" applyNumberFormat="1" applyFont="1" applyFill="1" applyBorder="1" applyAlignment="1" applyProtection="1">
      <alignment horizontal="center" vertical="center" wrapText="1"/>
      <protection locked="0"/>
    </xf>
    <xf numFmtId="4" fontId="93" fillId="53" borderId="1" xfId="2" applyNumberFormat="1" applyFont="1" applyFill="1" applyBorder="1" applyAlignment="1">
      <alignment horizontal="center" vertical="center" wrapText="1"/>
    </xf>
    <xf numFmtId="0" fontId="93" fillId="53" borderId="1" xfId="2" applyFont="1" applyFill="1" applyBorder="1" applyAlignment="1">
      <alignment horizontal="center" vertical="center" wrapText="1"/>
    </xf>
    <xf numFmtId="0" fontId="88" fillId="53" borderId="1" xfId="0" applyFont="1" applyFill="1" applyBorder="1" applyAlignment="1">
      <alignment horizontal="center" vertical="center" wrapText="1"/>
    </xf>
    <xf numFmtId="0" fontId="89" fillId="53" borderId="29" xfId="0" applyFont="1" applyFill="1" applyBorder="1" applyAlignment="1">
      <alignment horizontal="center" vertical="center" wrapText="1"/>
    </xf>
    <xf numFmtId="0" fontId="88" fillId="53" borderId="29" xfId="0" applyNumberFormat="1" applyFont="1" applyFill="1" applyBorder="1" applyAlignment="1">
      <alignment horizontal="center" vertical="center" wrapText="1"/>
    </xf>
    <xf numFmtId="0" fontId="93" fillId="53" borderId="1" xfId="828" applyFont="1" applyFill="1" applyBorder="1" applyAlignment="1">
      <alignment horizontal="center" vertical="center" wrapText="1"/>
    </xf>
    <xf numFmtId="0" fontId="89" fillId="53" borderId="1" xfId="10" applyFont="1" applyFill="1" applyBorder="1" applyAlignment="1">
      <alignment horizontal="center" vertical="center" wrapText="1"/>
    </xf>
    <xf numFmtId="0" fontId="93" fillId="53" borderId="1" xfId="454" applyNumberFormat="1" applyFont="1" applyFill="1" applyBorder="1" applyAlignment="1">
      <alignment horizontal="center" vertical="center" wrapText="1"/>
    </xf>
    <xf numFmtId="0" fontId="93" fillId="53" borderId="1" xfId="827" applyFont="1" applyFill="1" applyBorder="1" applyAlignment="1">
      <alignment horizontal="center" vertical="center" wrapText="1"/>
    </xf>
    <xf numFmtId="0" fontId="89" fillId="53" borderId="1" xfId="558" applyFont="1" applyFill="1" applyBorder="1" applyAlignment="1">
      <alignment horizontal="center" vertical="center" wrapText="1"/>
    </xf>
    <xf numFmtId="3" fontId="89" fillId="53" borderId="1" xfId="2" applyNumberFormat="1" applyFont="1" applyFill="1" applyBorder="1" applyAlignment="1">
      <alignment horizontal="center" vertical="center" wrapText="1"/>
    </xf>
    <xf numFmtId="0" fontId="89" fillId="53" borderId="1" xfId="829" applyNumberFormat="1" applyFont="1" applyFill="1" applyBorder="1" applyAlignment="1">
      <alignment horizontal="center" vertical="center" wrapText="1"/>
    </xf>
    <xf numFmtId="0" fontId="88" fillId="53" borderId="1" xfId="829" applyFont="1" applyFill="1" applyBorder="1" applyAlignment="1">
      <alignment horizontal="center" vertical="center" wrapText="1"/>
    </xf>
    <xf numFmtId="0" fontId="89" fillId="53" borderId="29" xfId="827" applyFont="1" applyFill="1" applyBorder="1" applyAlignment="1">
      <alignment horizontal="center" vertical="center" wrapText="1"/>
    </xf>
    <xf numFmtId="0" fontId="89" fillId="53" borderId="34" xfId="2" applyFont="1" applyFill="1" applyBorder="1" applyAlignment="1">
      <alignment horizontal="center" vertical="center" wrapText="1"/>
    </xf>
    <xf numFmtId="0" fontId="88" fillId="53" borderId="34" xfId="442" applyFont="1" applyFill="1" applyBorder="1" applyAlignment="1">
      <alignment horizontal="center" vertical="center" wrapText="1"/>
    </xf>
    <xf numFmtId="0" fontId="93" fillId="53" borderId="34" xfId="826" applyFont="1" applyFill="1" applyBorder="1" applyAlignment="1">
      <alignment horizontal="center" vertical="center" wrapText="1"/>
    </xf>
    <xf numFmtId="0" fontId="89" fillId="53" borderId="25" xfId="2" applyFont="1" applyFill="1" applyBorder="1" applyAlignment="1">
      <alignment horizontal="center" vertical="center" wrapText="1"/>
    </xf>
    <xf numFmtId="0" fontId="89" fillId="53" borderId="1" xfId="826" applyFont="1" applyFill="1" applyBorder="1" applyAlignment="1">
      <alignment horizontal="center" vertical="center" wrapText="1"/>
    </xf>
    <xf numFmtId="0" fontId="89" fillId="53" borderId="30" xfId="2" applyNumberFormat="1" applyFont="1" applyFill="1" applyBorder="1" applyAlignment="1">
      <alignment horizontal="center" vertical="center" wrapText="1"/>
    </xf>
    <xf numFmtId="4" fontId="88" fillId="53" borderId="1" xfId="0" applyNumberFormat="1" applyFont="1" applyFill="1" applyBorder="1" applyAlignment="1">
      <alignment horizontal="center" vertical="center" wrapText="1"/>
    </xf>
    <xf numFmtId="0" fontId="103" fillId="53" borderId="0" xfId="0" applyFont="1" applyFill="1"/>
    <xf numFmtId="49" fontId="89" fillId="53" borderId="28" xfId="10" applyNumberFormat="1" applyFont="1" applyFill="1" applyBorder="1" applyAlignment="1">
      <alignment horizontal="center" vertical="center" wrapText="1"/>
    </xf>
    <xf numFmtId="1" fontId="89" fillId="53" borderId="1" xfId="0" applyNumberFormat="1" applyFont="1" applyFill="1" applyBorder="1" applyAlignment="1">
      <alignment horizontal="center" vertical="center"/>
    </xf>
    <xf numFmtId="49" fontId="89" fillId="53" borderId="1" xfId="0" applyNumberFormat="1" applyFont="1" applyFill="1" applyBorder="1" applyAlignment="1">
      <alignment horizontal="center" vertical="center" wrapText="1"/>
    </xf>
    <xf numFmtId="0" fontId="88" fillId="53" borderId="1" xfId="0" applyNumberFormat="1" applyFont="1" applyFill="1" applyBorder="1" applyAlignment="1">
      <alignment horizontal="center" vertical="center" wrapText="1"/>
    </xf>
    <xf numFmtId="0" fontId="88" fillId="53" borderId="32" xfId="442" applyFont="1" applyFill="1" applyBorder="1" applyAlignment="1">
      <alignment horizontal="center" vertical="center" wrapText="1"/>
    </xf>
    <xf numFmtId="49" fontId="88" fillId="53" borderId="1" xfId="0" applyNumberFormat="1" applyFont="1" applyFill="1" applyBorder="1" applyAlignment="1">
      <alignment horizontal="center" vertical="center" wrapText="1"/>
    </xf>
    <xf numFmtId="4" fontId="89" fillId="53" borderId="1" xfId="830" applyNumberFormat="1" applyFont="1" applyFill="1" applyBorder="1" applyAlignment="1" applyProtection="1">
      <alignment horizontal="center" vertical="center" wrapText="1"/>
    </xf>
    <xf numFmtId="0" fontId="93" fillId="53" borderId="1" xfId="15" applyFont="1" applyFill="1" applyBorder="1" applyAlignment="1">
      <alignment horizontal="center" vertical="center" wrapText="1"/>
    </xf>
    <xf numFmtId="0" fontId="89" fillId="53" borderId="1" xfId="10" applyNumberFormat="1" applyFont="1" applyFill="1" applyBorder="1" applyAlignment="1">
      <alignment horizontal="center" vertical="center" wrapText="1"/>
    </xf>
    <xf numFmtId="49" fontId="89" fillId="53" borderId="28" xfId="0" applyNumberFormat="1" applyFont="1" applyFill="1" applyBorder="1" applyAlignment="1">
      <alignment horizontal="center" vertical="center" wrapText="1"/>
    </xf>
    <xf numFmtId="1" fontId="89" fillId="53" borderId="28" xfId="0" applyNumberFormat="1" applyFont="1" applyFill="1" applyBorder="1" applyAlignment="1">
      <alignment horizontal="center" vertical="center" wrapText="1"/>
    </xf>
    <xf numFmtId="49" fontId="88" fillId="53" borderId="28" xfId="0" applyNumberFormat="1" applyFont="1" applyFill="1" applyBorder="1" applyAlignment="1">
      <alignment horizontal="center" vertical="center" wrapText="1"/>
    </xf>
    <xf numFmtId="4" fontId="89" fillId="53" borderId="28" xfId="0" applyNumberFormat="1" applyFont="1" applyFill="1" applyBorder="1" applyAlignment="1">
      <alignment horizontal="center" vertical="center" wrapText="1"/>
    </xf>
    <xf numFmtId="0" fontId="88" fillId="53" borderId="28" xfId="0" applyNumberFormat="1" applyFont="1" applyFill="1" applyBorder="1" applyAlignment="1">
      <alignment horizontal="center" vertical="center"/>
    </xf>
    <xf numFmtId="0" fontId="88" fillId="53" borderId="32" xfId="0" applyNumberFormat="1" applyFont="1" applyFill="1" applyBorder="1" applyAlignment="1">
      <alignment horizontal="center" vertical="center"/>
    </xf>
    <xf numFmtId="0" fontId="89" fillId="53" borderId="28" xfId="829" applyFont="1" applyFill="1" applyBorder="1" applyAlignment="1">
      <alignment horizontal="center" vertical="center" wrapText="1"/>
    </xf>
    <xf numFmtId="0" fontId="88" fillId="53" borderId="28" xfId="0" applyNumberFormat="1" applyFont="1" applyFill="1" applyBorder="1" applyAlignment="1">
      <alignment horizontal="left"/>
    </xf>
    <xf numFmtId="0" fontId="88" fillId="53" borderId="28" xfId="0" applyNumberFormat="1" applyFont="1" applyFill="1" applyBorder="1" applyAlignment="1">
      <alignment horizontal="center"/>
    </xf>
    <xf numFmtId="0" fontId="88" fillId="53" borderId="28" xfId="829" applyFont="1" applyFill="1" applyBorder="1" applyAlignment="1">
      <alignment horizontal="center" vertical="center" wrapText="1"/>
    </xf>
    <xf numFmtId="4" fontId="88" fillId="53" borderId="28" xfId="0" applyNumberFormat="1" applyFont="1" applyFill="1" applyBorder="1" applyAlignment="1">
      <alignment horizontal="center" vertical="center" wrapText="1"/>
    </xf>
    <xf numFmtId="0" fontId="89" fillId="53" borderId="28" xfId="558" applyFont="1" applyFill="1" applyBorder="1" applyAlignment="1">
      <alignment horizontal="center" vertical="center" wrapText="1"/>
    </xf>
    <xf numFmtId="0" fontId="89" fillId="53" borderId="28" xfId="2" applyFont="1" applyFill="1" applyBorder="1" applyAlignment="1">
      <alignment horizontal="center" vertical="center" wrapText="1"/>
    </xf>
    <xf numFmtId="0" fontId="88" fillId="53" borderId="28" xfId="442" applyFont="1" applyFill="1" applyBorder="1" applyAlignment="1">
      <alignment horizontal="center" vertical="center" wrapText="1"/>
    </xf>
    <xf numFmtId="0" fontId="89" fillId="53" borderId="28" xfId="2" applyNumberFormat="1" applyFont="1" applyFill="1" applyBorder="1" applyAlignment="1">
      <alignment horizontal="center" vertical="center" wrapText="1"/>
    </xf>
    <xf numFmtId="0" fontId="89" fillId="53" borderId="28" xfId="829" applyNumberFormat="1" applyFont="1" applyFill="1" applyBorder="1" applyAlignment="1">
      <alignment horizontal="center" vertical="center" wrapText="1"/>
    </xf>
    <xf numFmtId="0" fontId="88" fillId="53" borderId="28" xfId="0" applyNumberFormat="1" applyFont="1" applyFill="1" applyBorder="1" applyAlignment="1">
      <alignment horizontal="center" vertical="center" wrapText="1"/>
    </xf>
    <xf numFmtId="3" fontId="89" fillId="53" borderId="38" xfId="2" applyNumberFormat="1" applyFont="1" applyFill="1" applyBorder="1" applyAlignment="1">
      <alignment horizontal="center" vertical="center" wrapText="1"/>
    </xf>
    <xf numFmtId="0" fontId="88" fillId="53" borderId="38" xfId="2" applyFont="1" applyFill="1" applyBorder="1" applyAlignment="1">
      <alignment horizontal="center" vertical="center" wrapText="1"/>
    </xf>
    <xf numFmtId="49" fontId="89" fillId="53" borderId="38" xfId="10" applyNumberFormat="1" applyFont="1" applyFill="1" applyBorder="1" applyAlignment="1">
      <alignment horizontal="center" vertical="center" wrapText="1"/>
    </xf>
    <xf numFmtId="0" fontId="88" fillId="53" borderId="38" xfId="0" applyNumberFormat="1" applyFont="1" applyFill="1" applyBorder="1" applyAlignment="1">
      <alignment horizontal="left"/>
    </xf>
    <xf numFmtId="0" fontId="88" fillId="53" borderId="38" xfId="0" applyNumberFormat="1" applyFont="1" applyFill="1" applyBorder="1" applyAlignment="1">
      <alignment horizontal="center"/>
    </xf>
    <xf numFmtId="4" fontId="88" fillId="53" borderId="38" xfId="0" applyNumberFormat="1" applyFont="1" applyFill="1" applyBorder="1" applyAlignment="1">
      <alignment horizontal="center" vertical="center" wrapText="1"/>
    </xf>
    <xf numFmtId="0" fontId="88" fillId="53" borderId="38" xfId="0" applyNumberFormat="1" applyFont="1" applyFill="1" applyBorder="1" applyAlignment="1">
      <alignment horizontal="center" vertical="center"/>
    </xf>
    <xf numFmtId="0" fontId="93" fillId="53" borderId="38" xfId="826" applyFont="1" applyFill="1" applyBorder="1" applyAlignment="1">
      <alignment horizontal="center" vertical="center" wrapText="1"/>
    </xf>
    <xf numFmtId="4" fontId="89" fillId="53" borderId="38" xfId="2" applyNumberFormat="1" applyFont="1" applyFill="1" applyBorder="1" applyAlignment="1">
      <alignment horizontal="center" vertical="center" wrapText="1"/>
    </xf>
    <xf numFmtId="0" fontId="89" fillId="53" borderId="38" xfId="827" applyFont="1" applyFill="1" applyBorder="1" applyAlignment="1">
      <alignment horizontal="center" vertical="center" wrapText="1"/>
    </xf>
    <xf numFmtId="0" fontId="88" fillId="53" borderId="29" xfId="2" applyFont="1" applyFill="1" applyBorder="1" applyAlignment="1">
      <alignment horizontal="center" vertical="center" wrapText="1"/>
    </xf>
    <xf numFmtId="0" fontId="88" fillId="53" borderId="29" xfId="0" applyNumberFormat="1" applyFont="1" applyFill="1" applyBorder="1" applyAlignment="1">
      <alignment horizontal="justify" vertical="center"/>
    </xf>
    <xf numFmtId="0" fontId="88" fillId="53" borderId="29" xfId="0" applyNumberFormat="1" applyFont="1" applyFill="1" applyBorder="1" applyAlignment="1">
      <alignment horizontal="center" vertical="center"/>
    </xf>
    <xf numFmtId="1" fontId="88" fillId="53" borderId="29" xfId="0" applyNumberFormat="1" applyFont="1" applyFill="1" applyBorder="1" applyAlignment="1">
      <alignment horizontal="center" vertical="center"/>
    </xf>
    <xf numFmtId="4" fontId="88" fillId="53" borderId="3" xfId="11" applyNumberFormat="1" applyFont="1" applyFill="1" applyAlignment="1">
      <alignment horizontal="center" vertical="center"/>
    </xf>
    <xf numFmtId="4" fontId="88" fillId="53" borderId="29" xfId="0" applyNumberFormat="1" applyFont="1" applyFill="1" applyBorder="1" applyAlignment="1">
      <alignment horizontal="center" vertical="center"/>
    </xf>
    <xf numFmtId="0" fontId="89" fillId="53" borderId="32" xfId="558" applyFont="1" applyFill="1" applyBorder="1" applyAlignment="1">
      <alignment horizontal="center" vertical="center" wrapText="1"/>
    </xf>
    <xf numFmtId="1" fontId="89" fillId="53" borderId="32" xfId="2" applyNumberFormat="1" applyFont="1" applyFill="1" applyBorder="1" applyAlignment="1">
      <alignment horizontal="center" vertical="center" wrapText="1"/>
    </xf>
    <xf numFmtId="1" fontId="89" fillId="53" borderId="32" xfId="830" applyNumberFormat="1" applyFont="1" applyFill="1" applyBorder="1" applyAlignment="1">
      <alignment horizontal="center" vertical="center" wrapText="1"/>
    </xf>
    <xf numFmtId="0" fontId="89" fillId="53" borderId="32" xfId="826" applyFont="1" applyFill="1" applyBorder="1" applyAlignment="1">
      <alignment horizontal="center" vertical="center" wrapText="1"/>
    </xf>
    <xf numFmtId="0" fontId="89" fillId="53" borderId="32" xfId="0" applyNumberFormat="1" applyFont="1" applyFill="1" applyBorder="1" applyAlignment="1">
      <alignment horizontal="center" vertical="center" wrapText="1"/>
    </xf>
    <xf numFmtId="3" fontId="89" fillId="53" borderId="32" xfId="0" applyNumberFormat="1" applyFont="1" applyFill="1" applyBorder="1" applyAlignment="1">
      <alignment horizontal="center" vertical="center" wrapText="1"/>
    </xf>
    <xf numFmtId="9" fontId="89" fillId="53" borderId="32" xfId="0" applyNumberFormat="1" applyFont="1" applyFill="1" applyBorder="1" applyAlignment="1">
      <alignment horizontal="center" vertical="center" wrapText="1"/>
    </xf>
    <xf numFmtId="3" fontId="88" fillId="53" borderId="32" xfId="0" applyNumberFormat="1" applyFont="1" applyFill="1" applyBorder="1" applyAlignment="1">
      <alignment horizontal="center" vertical="center" wrapText="1"/>
    </xf>
    <xf numFmtId="4" fontId="89" fillId="53" borderId="38" xfId="835" applyNumberFormat="1" applyFont="1" applyFill="1" applyBorder="1" applyAlignment="1">
      <alignment horizontal="center" vertical="center" wrapText="1"/>
    </xf>
    <xf numFmtId="0" fontId="89" fillId="53" borderId="39" xfId="830" applyNumberFormat="1" applyFont="1" applyFill="1" applyBorder="1" applyAlignment="1" applyProtection="1">
      <alignment horizontal="center" vertical="center" wrapText="1"/>
    </xf>
    <xf numFmtId="0" fontId="89" fillId="53" borderId="39" xfId="834" applyFont="1" applyFill="1" applyBorder="1" applyAlignment="1">
      <alignment horizontal="center" vertical="center" wrapText="1"/>
    </xf>
    <xf numFmtId="0" fontId="89" fillId="53" borderId="39" xfId="558" applyFont="1" applyFill="1" applyBorder="1" applyAlignment="1">
      <alignment horizontal="center" vertical="center" wrapText="1"/>
    </xf>
    <xf numFmtId="0" fontId="89" fillId="53" borderId="39" xfId="2" applyFont="1" applyFill="1" applyBorder="1" applyAlignment="1">
      <alignment horizontal="center" vertical="center" wrapText="1"/>
    </xf>
    <xf numFmtId="0" fontId="89" fillId="53" borderId="39" xfId="0" applyFont="1" applyFill="1" applyBorder="1" applyAlignment="1">
      <alignment horizontal="center" vertical="center" wrapText="1"/>
    </xf>
    <xf numFmtId="4" fontId="89" fillId="53" borderId="39" xfId="2" applyNumberFormat="1" applyFont="1" applyFill="1" applyBorder="1" applyAlignment="1">
      <alignment horizontal="center" vertical="center" wrapText="1"/>
    </xf>
    <xf numFmtId="0" fontId="88" fillId="53" borderId="39" xfId="2" applyFont="1" applyFill="1" applyBorder="1" applyAlignment="1">
      <alignment horizontal="center" vertical="center" wrapText="1"/>
    </xf>
    <xf numFmtId="0" fontId="95" fillId="53" borderId="25" xfId="2" applyFont="1" applyFill="1" applyBorder="1" applyAlignment="1">
      <alignment horizontal="center" vertical="center" wrapText="1"/>
    </xf>
    <xf numFmtId="0" fontId="95" fillId="53" borderId="28" xfId="2" applyFont="1" applyFill="1" applyBorder="1" applyAlignment="1">
      <alignment horizontal="center" vertical="center" wrapText="1"/>
    </xf>
    <xf numFmtId="49" fontId="95" fillId="53" borderId="28" xfId="0" applyNumberFormat="1" applyFont="1" applyFill="1" applyBorder="1" applyAlignment="1">
      <alignment horizontal="center" vertical="center" wrapText="1"/>
    </xf>
    <xf numFmtId="49" fontId="95" fillId="53" borderId="28" xfId="10" applyNumberFormat="1" applyFont="1" applyFill="1" applyBorder="1" applyAlignment="1">
      <alignment horizontal="center" vertical="center" wrapText="1"/>
    </xf>
    <xf numFmtId="1" fontId="95" fillId="53" borderId="28" xfId="0" applyNumberFormat="1" applyFont="1" applyFill="1" applyBorder="1" applyAlignment="1">
      <alignment horizontal="center" vertical="center" wrapText="1"/>
    </xf>
    <xf numFmtId="0" fontId="95" fillId="53" borderId="28" xfId="2" applyNumberFormat="1" applyFont="1" applyFill="1" applyBorder="1" applyAlignment="1">
      <alignment horizontal="center" vertical="center" wrapText="1"/>
    </xf>
    <xf numFmtId="0" fontId="95" fillId="53" borderId="1" xfId="826" applyFont="1" applyFill="1" applyBorder="1" applyAlignment="1">
      <alignment horizontal="center" vertical="center" wrapText="1"/>
    </xf>
    <xf numFmtId="0" fontId="95" fillId="53" borderId="32" xfId="830" applyNumberFormat="1" applyFont="1" applyFill="1" applyBorder="1" applyAlignment="1" applyProtection="1">
      <alignment horizontal="center" vertical="center" wrapText="1"/>
    </xf>
    <xf numFmtId="0" fontId="95" fillId="53" borderId="28" xfId="0" applyNumberFormat="1" applyFont="1" applyFill="1" applyBorder="1" applyAlignment="1">
      <alignment horizontal="center"/>
    </xf>
    <xf numFmtId="4" fontId="95" fillId="53" borderId="28" xfId="0" applyNumberFormat="1" applyFont="1" applyFill="1" applyBorder="1" applyAlignment="1">
      <alignment horizontal="center" vertical="center" wrapText="1"/>
    </xf>
    <xf numFmtId="3" fontId="95" fillId="53" borderId="30" xfId="0" applyNumberFormat="1" applyFont="1" applyFill="1" applyBorder="1" applyAlignment="1">
      <alignment horizontal="center" vertical="center" wrapText="1"/>
    </xf>
    <xf numFmtId="0" fontId="95" fillId="53" borderId="28" xfId="0" applyNumberFormat="1" applyFont="1" applyFill="1" applyBorder="1" applyAlignment="1">
      <alignment horizontal="center" vertical="center"/>
    </xf>
    <xf numFmtId="0" fontId="95" fillId="53" borderId="32" xfId="0" applyNumberFormat="1" applyFont="1" applyFill="1" applyBorder="1" applyAlignment="1">
      <alignment horizontal="center" vertical="center"/>
    </xf>
    <xf numFmtId="0" fontId="108" fillId="53" borderId="0" xfId="0" applyFont="1" applyFill="1"/>
    <xf numFmtId="0" fontId="88" fillId="53" borderId="43" xfId="0" applyNumberFormat="1" applyFont="1" applyFill="1" applyBorder="1" applyAlignment="1">
      <alignment horizontal="center" vertical="center"/>
    </xf>
    <xf numFmtId="0" fontId="89" fillId="53" borderId="0" xfId="0" applyFont="1" applyFill="1"/>
    <xf numFmtId="0" fontId="89" fillId="53" borderId="44" xfId="0" applyFont="1" applyFill="1" applyBorder="1" applyAlignment="1">
      <alignment horizontal="center" vertical="center" wrapText="1"/>
    </xf>
    <xf numFmtId="0" fontId="89" fillId="53" borderId="25" xfId="0" applyFont="1" applyFill="1" applyBorder="1" applyAlignment="1">
      <alignment horizontal="center" vertical="center" wrapText="1"/>
    </xf>
    <xf numFmtId="0" fontId="89" fillId="53" borderId="25" xfId="442" applyFont="1" applyFill="1" applyBorder="1" applyAlignment="1">
      <alignment horizontal="center" vertical="center" wrapText="1"/>
    </xf>
    <xf numFmtId="0" fontId="89" fillId="53" borderId="25" xfId="557" applyFont="1" applyFill="1" applyBorder="1" applyAlignment="1">
      <alignment horizontal="center" vertical="center" wrapText="1"/>
    </xf>
    <xf numFmtId="185" fontId="89" fillId="53" borderId="25" xfId="426" applyFont="1" applyFill="1" applyBorder="1" applyAlignment="1">
      <alignment horizontal="center" vertical="center" wrapText="1"/>
    </xf>
    <xf numFmtId="4" fontId="89" fillId="53" borderId="25" xfId="426" applyNumberFormat="1" applyFont="1" applyFill="1" applyBorder="1" applyAlignment="1">
      <alignment horizontal="center" vertical="center" wrapText="1"/>
    </xf>
    <xf numFmtId="0" fontId="89" fillId="53" borderId="45" xfId="0" applyFont="1" applyFill="1" applyBorder="1" applyAlignment="1">
      <alignment horizontal="center" vertical="center" wrapText="1"/>
    </xf>
    <xf numFmtId="0" fontId="89" fillId="53" borderId="0" xfId="0" applyFont="1" applyFill="1" applyBorder="1"/>
    <xf numFmtId="0" fontId="89" fillId="53" borderId="0" xfId="0" applyFont="1" applyFill="1" applyBorder="1" applyAlignment="1">
      <alignment vertical="center" wrapText="1"/>
    </xf>
    <xf numFmtId="0" fontId="89" fillId="53" borderId="27" xfId="442" applyFont="1" applyFill="1" applyBorder="1" applyAlignment="1">
      <alignment horizontal="center" vertical="center" wrapText="1"/>
    </xf>
    <xf numFmtId="0" fontId="89" fillId="53" borderId="27" xfId="557" applyFont="1" applyFill="1" applyBorder="1" applyAlignment="1">
      <alignment horizontal="center" vertical="center" wrapText="1"/>
    </xf>
    <xf numFmtId="185" fontId="89" fillId="53" borderId="27" xfId="426" applyFont="1" applyFill="1" applyBorder="1" applyAlignment="1">
      <alignment horizontal="center" vertical="center" wrapText="1"/>
    </xf>
    <xf numFmtId="4" fontId="89" fillId="53" borderId="27" xfId="426" applyNumberFormat="1" applyFont="1" applyFill="1" applyBorder="1" applyAlignment="1">
      <alignment horizontal="center" vertical="center" wrapText="1"/>
    </xf>
    <xf numFmtId="0" fontId="89" fillId="53" borderId="25" xfId="557" applyNumberFormat="1" applyFont="1" applyFill="1" applyBorder="1" applyAlignment="1">
      <alignment horizontal="center" vertical="center" wrapText="1"/>
    </xf>
    <xf numFmtId="49" fontId="89" fillId="53" borderId="25" xfId="829" applyNumberFormat="1" applyFont="1" applyFill="1" applyBorder="1" applyAlignment="1">
      <alignment horizontal="center" vertical="center" wrapText="1"/>
    </xf>
    <xf numFmtId="0" fontId="92" fillId="53" borderId="42" xfId="0" applyFont="1" applyFill="1" applyBorder="1"/>
    <xf numFmtId="0" fontId="0" fillId="53" borderId="42" xfId="0" applyFill="1" applyBorder="1"/>
    <xf numFmtId="0" fontId="89" fillId="53" borderId="42" xfId="2" applyFont="1" applyFill="1" applyBorder="1"/>
    <xf numFmtId="0" fontId="93" fillId="53" borderId="42" xfId="0" applyFont="1" applyFill="1" applyBorder="1"/>
    <xf numFmtId="0" fontId="106" fillId="53" borderId="42" xfId="0" applyFont="1" applyFill="1" applyBorder="1"/>
    <xf numFmtId="0" fontId="103" fillId="53" borderId="42" xfId="0" applyFont="1" applyFill="1" applyBorder="1"/>
    <xf numFmtId="0" fontId="108" fillId="53" borderId="42" xfId="0" applyFont="1" applyFill="1" applyBorder="1"/>
    <xf numFmtId="4" fontId="93" fillId="53" borderId="46" xfId="0" applyNumberFormat="1" applyFont="1" applyFill="1" applyBorder="1" applyAlignment="1">
      <alignment horizontal="center" vertical="center" wrapText="1"/>
    </xf>
    <xf numFmtId="4" fontId="89" fillId="53" borderId="46" xfId="0" applyNumberFormat="1" applyFont="1" applyFill="1" applyBorder="1" applyAlignment="1">
      <alignment horizontal="center" vertical="center" wrapText="1"/>
    </xf>
    <xf numFmtId="0" fontId="95" fillId="53" borderId="31" xfId="2" applyFont="1" applyFill="1" applyBorder="1" applyAlignment="1">
      <alignment horizontal="center" vertical="center" wrapText="1"/>
    </xf>
    <xf numFmtId="4" fontId="95" fillId="53" borderId="46" xfId="0" applyNumberFormat="1" applyFont="1" applyFill="1" applyBorder="1" applyAlignment="1">
      <alignment horizontal="center" vertical="center" wrapText="1"/>
    </xf>
    <xf numFmtId="0" fontId="89" fillId="53" borderId="47" xfId="0" applyFont="1" applyFill="1" applyBorder="1" applyAlignment="1">
      <alignment horizontal="center" vertical="center" wrapText="1"/>
    </xf>
    <xf numFmtId="0" fontId="89" fillId="53" borderId="46" xfId="0" applyFont="1" applyFill="1" applyBorder="1" applyAlignment="1">
      <alignment horizontal="center" vertical="center" wrapText="1"/>
    </xf>
    <xf numFmtId="0" fontId="89" fillId="53" borderId="46" xfId="0" applyFont="1" applyFill="1" applyBorder="1" applyAlignment="1">
      <alignment horizontal="left" vertical="center" wrapText="1"/>
    </xf>
    <xf numFmtId="0" fontId="89" fillId="53" borderId="46" xfId="442" applyFont="1" applyFill="1" applyBorder="1" applyAlignment="1">
      <alignment horizontal="center" vertical="center" wrapText="1"/>
    </xf>
    <xf numFmtId="0" fontId="89" fillId="53" borderId="46" xfId="557" applyFont="1" applyFill="1" applyBorder="1" applyAlignment="1">
      <alignment horizontal="center" vertical="center" wrapText="1"/>
    </xf>
    <xf numFmtId="185" fontId="89" fillId="53" borderId="46" xfId="426" applyFont="1" applyFill="1" applyBorder="1" applyAlignment="1">
      <alignment horizontal="center" vertical="center" wrapText="1"/>
    </xf>
    <xf numFmtId="4" fontId="89" fillId="53" borderId="46" xfId="426" applyNumberFormat="1" applyFont="1" applyFill="1" applyBorder="1" applyAlignment="1">
      <alignment horizontal="center" vertical="center" wrapText="1"/>
    </xf>
    <xf numFmtId="0" fontId="89" fillId="53" borderId="48" xfId="0" applyFont="1" applyFill="1" applyBorder="1" applyAlignment="1">
      <alignment horizontal="center" vertical="center" wrapText="1"/>
    </xf>
    <xf numFmtId="0" fontId="89" fillId="53" borderId="46" xfId="528" applyFont="1" applyFill="1" applyBorder="1" applyAlignment="1">
      <alignment horizontal="center" vertical="center" wrapText="1"/>
    </xf>
    <xf numFmtId="0" fontId="89" fillId="53" borderId="43" xfId="0" applyFont="1" applyFill="1" applyBorder="1" applyAlignment="1">
      <alignment horizontal="center" vertical="center" wrapText="1"/>
    </xf>
    <xf numFmtId="0" fontId="89" fillId="53" borderId="46" xfId="836" applyFont="1" applyFill="1" applyBorder="1" applyAlignment="1">
      <alignment horizontal="center" vertical="center" wrapText="1"/>
    </xf>
    <xf numFmtId="0" fontId="89" fillId="53" borderId="46" xfId="382" applyFont="1" applyFill="1" applyBorder="1" applyAlignment="1">
      <alignment horizontal="center" vertical="center" wrapText="1"/>
    </xf>
    <xf numFmtId="0" fontId="89" fillId="53" borderId="46" xfId="452" applyFont="1" applyFill="1" applyBorder="1" applyAlignment="1">
      <alignment horizontal="center" vertical="center" wrapText="1"/>
    </xf>
    <xf numFmtId="164" fontId="89" fillId="53" borderId="46" xfId="446" applyNumberFormat="1" applyFont="1" applyFill="1" applyBorder="1" applyAlignment="1">
      <alignment horizontal="center" vertical="center"/>
    </xf>
    <xf numFmtId="4" fontId="89" fillId="53" borderId="46" xfId="836" applyNumberFormat="1" applyFont="1" applyFill="1" applyBorder="1" applyAlignment="1">
      <alignment horizontal="center" vertical="center" wrapText="1"/>
    </xf>
    <xf numFmtId="189" fontId="89" fillId="53" borderId="46" xfId="836" applyNumberFormat="1" applyFont="1" applyFill="1" applyBorder="1" applyAlignment="1">
      <alignment horizontal="center" vertical="center" wrapText="1"/>
    </xf>
    <xf numFmtId="0" fontId="89" fillId="53" borderId="46" xfId="0" applyFont="1" applyFill="1" applyBorder="1" applyAlignment="1">
      <alignment horizontal="center" vertical="center" textRotation="90" wrapText="1"/>
    </xf>
    <xf numFmtId="1" fontId="89" fillId="53" borderId="46" xfId="830" applyNumberFormat="1" applyFont="1" applyFill="1" applyBorder="1" applyAlignment="1">
      <alignment horizontal="center" vertical="center" wrapText="1"/>
    </xf>
    <xf numFmtId="0" fontId="89" fillId="53" borderId="49" xfId="0" applyFont="1" applyFill="1" applyBorder="1" applyAlignment="1">
      <alignment horizontal="center" vertical="center" wrapText="1"/>
    </xf>
    <xf numFmtId="49" fontId="89" fillId="53" borderId="46" xfId="452" applyNumberFormat="1" applyFont="1" applyFill="1" applyBorder="1" applyAlignment="1">
      <alignment horizontal="center" vertical="center" wrapText="1"/>
    </xf>
    <xf numFmtId="49" fontId="89" fillId="53" borderId="46" xfId="10" applyNumberFormat="1" applyFont="1" applyFill="1" applyBorder="1" applyAlignment="1">
      <alignment horizontal="center" vertical="center" wrapText="1"/>
    </xf>
    <xf numFmtId="164" fontId="89" fillId="53" borderId="46" xfId="446" applyNumberFormat="1" applyFont="1" applyFill="1" applyBorder="1" applyAlignment="1" applyProtection="1">
      <alignment horizontal="center" vertical="center"/>
      <protection locked="0"/>
    </xf>
    <xf numFmtId="0" fontId="89" fillId="53" borderId="46" xfId="0" applyFont="1" applyFill="1" applyBorder="1" applyAlignment="1">
      <alignment vertical="center" wrapText="1"/>
    </xf>
    <xf numFmtId="191" fontId="89" fillId="53" borderId="46" xfId="382" applyNumberFormat="1" applyFont="1" applyFill="1" applyBorder="1" applyAlignment="1">
      <alignment horizontal="center" vertical="center" wrapText="1"/>
    </xf>
    <xf numFmtId="43" fontId="89" fillId="53" borderId="46" xfId="584" applyNumberFormat="1" applyFont="1" applyFill="1" applyBorder="1" applyAlignment="1">
      <alignment horizontal="center" vertical="center" wrapText="1"/>
    </xf>
    <xf numFmtId="4" fontId="89" fillId="53" borderId="46" xfId="584" applyNumberFormat="1" applyFont="1" applyFill="1" applyBorder="1" applyAlignment="1">
      <alignment horizontal="center" vertical="center" wrapText="1"/>
    </xf>
    <xf numFmtId="0" fontId="89" fillId="53" borderId="46" xfId="838" applyNumberFormat="1" applyFont="1" applyFill="1" applyBorder="1" applyAlignment="1">
      <alignment horizontal="center" vertical="center" wrapText="1"/>
    </xf>
    <xf numFmtId="0" fontId="89" fillId="53" borderId="46" xfId="557" applyNumberFormat="1" applyFont="1" applyFill="1" applyBorder="1" applyAlignment="1">
      <alignment horizontal="center" vertical="center" wrapText="1"/>
    </xf>
    <xf numFmtId="49" fontId="89" fillId="53" borderId="46" xfId="829" applyNumberFormat="1" applyFont="1" applyFill="1" applyBorder="1" applyAlignment="1">
      <alignment horizontal="center" vertical="center" wrapText="1"/>
    </xf>
    <xf numFmtId="0" fontId="89" fillId="53" borderId="46" xfId="829" applyFont="1" applyFill="1" applyBorder="1" applyAlignment="1">
      <alignment horizontal="center" vertical="center" wrapText="1"/>
    </xf>
    <xf numFmtId="0" fontId="93" fillId="53" borderId="46" xfId="826" applyFont="1" applyFill="1" applyBorder="1" applyAlignment="1">
      <alignment horizontal="center" vertical="center" wrapText="1"/>
    </xf>
    <xf numFmtId="49" fontId="89" fillId="53" borderId="46" xfId="0" applyNumberFormat="1" applyFont="1" applyFill="1" applyBorder="1" applyAlignment="1">
      <alignment horizontal="center" vertical="center" wrapText="1"/>
    </xf>
    <xf numFmtId="0" fontId="89" fillId="53" borderId="46" xfId="0" applyFont="1" applyFill="1" applyBorder="1" applyAlignment="1">
      <alignment horizontal="center" vertical="center"/>
    </xf>
    <xf numFmtId="0" fontId="89" fillId="53" borderId="46" xfId="0" applyFont="1" applyFill="1" applyBorder="1"/>
    <xf numFmtId="2" fontId="88" fillId="53" borderId="46" xfId="0" applyNumberFormat="1" applyFont="1" applyFill="1" applyBorder="1" applyAlignment="1">
      <alignment horizontal="center" vertical="center" wrapText="1"/>
    </xf>
    <xf numFmtId="0" fontId="88" fillId="0" borderId="46" xfId="452" applyFont="1" applyFill="1" applyBorder="1" applyAlignment="1">
      <alignment horizontal="center" vertical="center" wrapText="1"/>
    </xf>
    <xf numFmtId="49" fontId="88" fillId="53" borderId="46" xfId="0" applyNumberFormat="1" applyFont="1" applyFill="1" applyBorder="1" applyAlignment="1">
      <alignment horizontal="center" vertical="center" wrapText="1"/>
    </xf>
    <xf numFmtId="4" fontId="89" fillId="53" borderId="46" xfId="0" applyNumberFormat="1" applyFont="1" applyFill="1" applyBorder="1" applyAlignment="1">
      <alignment horizontal="center" vertical="center"/>
    </xf>
    <xf numFmtId="3" fontId="89" fillId="53" borderId="46" xfId="0" applyNumberFormat="1" applyFont="1" applyFill="1" applyBorder="1" applyAlignment="1">
      <alignment horizontal="center" vertical="center" wrapText="1"/>
    </xf>
    <xf numFmtId="0" fontId="88" fillId="53" borderId="46" xfId="0" applyNumberFormat="1" applyFont="1" applyFill="1" applyBorder="1" applyAlignment="1">
      <alignment horizontal="center" vertical="center"/>
    </xf>
    <xf numFmtId="1" fontId="89" fillId="53" borderId="46" xfId="0" applyNumberFormat="1" applyFont="1" applyFill="1" applyBorder="1" applyAlignment="1">
      <alignment horizontal="center" vertical="center" wrapText="1"/>
    </xf>
    <xf numFmtId="0" fontId="89" fillId="53" borderId="46" xfId="830" applyNumberFormat="1" applyFont="1" applyFill="1" applyBorder="1" applyAlignment="1" applyProtection="1">
      <alignment horizontal="center" vertical="center" wrapText="1"/>
    </xf>
    <xf numFmtId="0" fontId="89" fillId="53" borderId="46" xfId="10" applyFont="1" applyFill="1" applyBorder="1" applyAlignment="1">
      <alignment horizontal="center" vertical="center" wrapText="1"/>
    </xf>
    <xf numFmtId="0" fontId="89" fillId="53" borderId="46" xfId="827" applyFont="1" applyFill="1" applyBorder="1" applyAlignment="1">
      <alignment horizontal="center" vertical="center" wrapText="1"/>
    </xf>
    <xf numFmtId="0" fontId="88" fillId="53" borderId="46" xfId="452" applyFont="1" applyFill="1" applyBorder="1" applyAlignment="1">
      <alignment horizontal="center" vertical="center" wrapText="1"/>
    </xf>
    <xf numFmtId="0" fontId="110" fillId="53" borderId="46" xfId="0" applyFont="1" applyFill="1" applyBorder="1"/>
    <xf numFmtId="0" fontId="110" fillId="53" borderId="0" xfId="0" applyFont="1" applyFill="1"/>
    <xf numFmtId="0" fontId="95" fillId="53" borderId="35" xfId="2" applyFont="1" applyFill="1" applyBorder="1" applyAlignment="1">
      <alignment horizontal="center" vertical="center" wrapText="1"/>
    </xf>
    <xf numFmtId="0" fontId="95" fillId="53" borderId="35" xfId="0" applyFont="1" applyFill="1" applyBorder="1" applyAlignment="1">
      <alignment horizontal="center" vertical="center" wrapText="1"/>
    </xf>
    <xf numFmtId="0" fontId="95" fillId="53" borderId="35" xfId="2" applyNumberFormat="1" applyFont="1" applyFill="1" applyBorder="1" applyAlignment="1">
      <alignment horizontal="center" vertical="center" wrapText="1"/>
    </xf>
    <xf numFmtId="0" fontId="111" fillId="53" borderId="35" xfId="0" applyFont="1" applyFill="1" applyBorder="1" applyAlignment="1">
      <alignment horizontal="center" vertical="center" wrapText="1"/>
    </xf>
    <xf numFmtId="0" fontId="95" fillId="53" borderId="35" xfId="10" applyFont="1" applyFill="1" applyBorder="1" applyAlignment="1">
      <alignment horizontal="center" vertical="center" wrapText="1"/>
    </xf>
    <xf numFmtId="1" fontId="95" fillId="53" borderId="35" xfId="0" applyNumberFormat="1" applyFont="1" applyFill="1" applyBorder="1" applyAlignment="1">
      <alignment horizontal="center" vertical="center" wrapText="1"/>
    </xf>
    <xf numFmtId="0" fontId="95" fillId="53" borderId="35" xfId="826" applyFont="1" applyFill="1" applyBorder="1" applyAlignment="1">
      <alignment horizontal="center" vertical="center" wrapText="1"/>
    </xf>
    <xf numFmtId="0" fontId="95" fillId="53" borderId="35" xfId="830" applyNumberFormat="1" applyFont="1" applyFill="1" applyBorder="1" applyAlignment="1" applyProtection="1">
      <alignment horizontal="center" vertical="center" wrapText="1"/>
    </xf>
    <xf numFmtId="3" fontId="95" fillId="53" borderId="35" xfId="0" applyNumberFormat="1" applyFont="1" applyFill="1" applyBorder="1" applyAlignment="1">
      <alignment horizontal="center" vertical="center" wrapText="1"/>
    </xf>
    <xf numFmtId="4" fontId="95" fillId="53" borderId="3" xfId="12" quotePrefix="1" applyNumberFormat="1" applyFont="1" applyFill="1" applyAlignment="1" applyProtection="1">
      <alignment horizontal="center" vertical="center"/>
      <protection locked="0"/>
    </xf>
    <xf numFmtId="4" fontId="95" fillId="53" borderId="34" xfId="0" applyNumberFormat="1" applyFont="1" applyFill="1" applyBorder="1" applyAlignment="1">
      <alignment horizontal="center" vertical="center" wrapText="1"/>
    </xf>
    <xf numFmtId="0" fontId="95" fillId="53" borderId="34" xfId="0" applyFont="1" applyFill="1" applyBorder="1" applyAlignment="1">
      <alignment horizontal="center" vertical="center" wrapText="1"/>
    </xf>
    <xf numFmtId="0" fontId="95" fillId="53" borderId="35" xfId="827" applyFont="1" applyFill="1" applyBorder="1" applyAlignment="1">
      <alignment horizontal="center" vertical="center" wrapText="1"/>
    </xf>
    <xf numFmtId="0" fontId="95" fillId="53" borderId="42" xfId="2" applyFont="1" applyFill="1" applyBorder="1"/>
    <xf numFmtId="0" fontId="95" fillId="53" borderId="0" xfId="2" applyFont="1" applyFill="1"/>
    <xf numFmtId="0" fontId="95" fillId="53" borderId="34" xfId="827" applyFont="1" applyFill="1" applyBorder="1" applyAlignment="1">
      <alignment horizontal="center" vertical="center" wrapText="1"/>
    </xf>
    <xf numFmtId="0" fontId="95" fillId="53" borderId="35" xfId="0" applyNumberFormat="1" applyFont="1" applyFill="1" applyBorder="1" applyAlignment="1">
      <alignment horizontal="center" vertical="center" wrapText="1"/>
    </xf>
    <xf numFmtId="0" fontId="89" fillId="53" borderId="25" xfId="452" applyFont="1" applyFill="1" applyBorder="1" applyAlignment="1">
      <alignment horizontal="center" vertical="center" wrapText="1"/>
    </xf>
    <xf numFmtId="0" fontId="89" fillId="53" borderId="46" xfId="452" applyNumberFormat="1" applyFont="1" applyFill="1" applyBorder="1" applyAlignment="1">
      <alignment horizontal="center" vertical="center" wrapText="1"/>
    </xf>
    <xf numFmtId="0" fontId="113" fillId="53" borderId="46" xfId="0" applyFont="1" applyFill="1" applyBorder="1" applyAlignment="1">
      <alignment horizontal="center" vertical="center" wrapText="1"/>
    </xf>
    <xf numFmtId="0" fontId="89" fillId="53" borderId="46" xfId="826" applyFont="1" applyFill="1" applyBorder="1" applyAlignment="1">
      <alignment horizontal="center" vertical="center" wrapText="1"/>
    </xf>
    <xf numFmtId="0" fontId="89" fillId="53" borderId="43" xfId="827" applyFont="1" applyFill="1" applyBorder="1" applyAlignment="1">
      <alignment horizontal="center" vertical="center" wrapText="1"/>
    </xf>
    <xf numFmtId="0" fontId="106" fillId="53" borderId="46" xfId="0" applyFont="1" applyFill="1" applyBorder="1"/>
    <xf numFmtId="0" fontId="89" fillId="53" borderId="46" xfId="0" applyNumberFormat="1" applyFont="1" applyFill="1" applyBorder="1" applyAlignment="1">
      <alignment horizontal="center" vertical="center" wrapText="1"/>
    </xf>
    <xf numFmtId="0" fontId="88" fillId="53" borderId="28" xfId="2" applyFont="1" applyFill="1" applyBorder="1" applyAlignment="1">
      <alignment horizontal="center" vertical="center"/>
    </xf>
    <xf numFmtId="0" fontId="88" fillId="53" borderId="31" xfId="2" applyFont="1" applyFill="1" applyBorder="1" applyAlignment="1">
      <alignment horizontal="center" vertical="center"/>
    </xf>
    <xf numFmtId="0" fontId="82" fillId="53" borderId="25" xfId="2" applyFont="1" applyFill="1" applyBorder="1" applyAlignment="1">
      <alignment horizontal="left" vertical="center"/>
    </xf>
    <xf numFmtId="0" fontId="94" fillId="53" borderId="25" xfId="2" applyFont="1" applyFill="1" applyBorder="1" applyAlignment="1">
      <alignment horizontal="left" vertical="center"/>
    </xf>
    <xf numFmtId="3" fontId="98" fillId="53" borderId="1" xfId="2" applyNumberFormat="1" applyFont="1" applyFill="1" applyBorder="1" applyAlignment="1">
      <alignment horizontal="center" vertical="center" wrapText="1"/>
    </xf>
    <xf numFmtId="1" fontId="98" fillId="53" borderId="1" xfId="2" applyNumberFormat="1" applyFont="1" applyFill="1" applyBorder="1" applyAlignment="1">
      <alignment horizontal="center" vertical="center" wrapText="1"/>
    </xf>
    <xf numFmtId="0" fontId="115" fillId="53" borderId="42" xfId="0" applyFont="1" applyFill="1" applyBorder="1" applyAlignment="1">
      <alignment vertical="center"/>
    </xf>
    <xf numFmtId="0" fontId="115" fillId="53" borderId="0" xfId="0" applyFont="1" applyFill="1" applyAlignment="1">
      <alignment vertical="center"/>
    </xf>
    <xf numFmtId="0" fontId="89" fillId="53" borderId="43" xfId="0" applyFont="1" applyFill="1" applyBorder="1" applyAlignment="1">
      <alignment horizontal="center" vertical="center"/>
    </xf>
    <xf numFmtId="0" fontId="0" fillId="53" borderId="0" xfId="0" applyFill="1" applyAlignment="1">
      <alignment horizontal="center" vertical="center"/>
    </xf>
    <xf numFmtId="0" fontId="90" fillId="53" borderId="42" xfId="2" applyFont="1" applyFill="1" applyBorder="1" applyAlignment="1">
      <alignment horizontal="left" vertical="center"/>
    </xf>
    <xf numFmtId="0" fontId="90" fillId="53" borderId="0" xfId="2" applyFont="1" applyFill="1" applyBorder="1" applyAlignment="1">
      <alignment horizontal="left" vertical="center"/>
    </xf>
    <xf numFmtId="4" fontId="91" fillId="53" borderId="0" xfId="0" applyNumberFormat="1" applyFont="1" applyFill="1" applyAlignment="1">
      <alignment horizontal="center" vertical="center"/>
    </xf>
    <xf numFmtId="1" fontId="83" fillId="53" borderId="1" xfId="2" applyNumberFormat="1" applyFont="1" applyFill="1" applyBorder="1" applyAlignment="1">
      <alignment horizontal="center" vertical="center" wrapText="1"/>
    </xf>
    <xf numFmtId="0" fontId="0" fillId="53" borderId="42" xfId="0" applyFill="1" applyBorder="1" applyAlignment="1">
      <alignment horizontal="center" vertical="center"/>
    </xf>
    <xf numFmtId="0" fontId="95" fillId="53" borderId="32" xfId="2" applyFont="1" applyFill="1" applyBorder="1" applyAlignment="1">
      <alignment horizontal="center" vertical="center" wrapText="1"/>
    </xf>
    <xf numFmtId="1" fontId="95" fillId="53" borderId="32" xfId="830" applyNumberFormat="1" applyFont="1" applyFill="1" applyBorder="1" applyAlignment="1" applyProtection="1">
      <alignment horizontal="center" vertical="center" wrapText="1"/>
    </xf>
    <xf numFmtId="0" fontId="95" fillId="53" borderId="32" xfId="826" applyFont="1" applyFill="1" applyBorder="1" applyAlignment="1">
      <alignment horizontal="center" vertical="center" wrapText="1"/>
    </xf>
    <xf numFmtId="0" fontId="95" fillId="53" borderId="32" xfId="10" applyFont="1" applyFill="1" applyBorder="1" applyAlignment="1">
      <alignment horizontal="center" vertical="center" wrapText="1"/>
    </xf>
    <xf numFmtId="3" fontId="95" fillId="53" borderId="32" xfId="830" applyNumberFormat="1" applyFont="1" applyFill="1" applyBorder="1" applyAlignment="1" applyProtection="1">
      <alignment horizontal="center" vertical="center" wrapText="1"/>
    </xf>
    <xf numFmtId="4" fontId="95" fillId="53" borderId="32" xfId="830" applyNumberFormat="1" applyFont="1" applyFill="1" applyBorder="1" applyAlignment="1" applyProtection="1">
      <alignment horizontal="center" vertical="center" wrapText="1"/>
    </xf>
    <xf numFmtId="1" fontId="95" fillId="53" borderId="32" xfId="5" applyNumberFormat="1" applyFont="1" applyFill="1" applyBorder="1" applyAlignment="1">
      <alignment horizontal="center" vertical="center" wrapText="1"/>
    </xf>
    <xf numFmtId="0" fontId="88" fillId="53" borderId="25" xfId="452" applyFont="1" applyFill="1" applyBorder="1" applyAlignment="1">
      <alignment horizontal="center" vertical="center" wrapText="1"/>
    </xf>
    <xf numFmtId="0" fontId="89" fillId="53" borderId="50" xfId="0" applyFont="1" applyFill="1" applyBorder="1" applyAlignment="1">
      <alignment horizontal="center" vertical="center" wrapText="1"/>
    </xf>
    <xf numFmtId="49" fontId="89" fillId="53" borderId="50" xfId="0" applyNumberFormat="1" applyFont="1" applyFill="1" applyBorder="1" applyAlignment="1">
      <alignment horizontal="center" vertical="center" wrapText="1"/>
    </xf>
    <xf numFmtId="0" fontId="104" fillId="53" borderId="50" xfId="0" applyFont="1" applyFill="1" applyBorder="1" applyAlignment="1">
      <alignment horizontal="center" vertical="center" wrapText="1"/>
    </xf>
    <xf numFmtId="4" fontId="109" fillId="53" borderId="50" xfId="0" applyNumberFormat="1" applyFont="1" applyFill="1" applyBorder="1" applyAlignment="1">
      <alignment horizontal="center" vertical="center"/>
    </xf>
    <xf numFmtId="0" fontId="88" fillId="53" borderId="51" xfId="0" applyNumberFormat="1" applyFont="1" applyFill="1" applyBorder="1" applyAlignment="1">
      <alignment horizontal="center" vertical="center"/>
    </xf>
    <xf numFmtId="0" fontId="89" fillId="53" borderId="51" xfId="827" applyFont="1" applyFill="1" applyBorder="1" applyAlignment="1">
      <alignment horizontal="center" vertical="center" wrapText="1"/>
    </xf>
    <xf numFmtId="0" fontId="92" fillId="53" borderId="50" xfId="0" applyFont="1" applyFill="1" applyBorder="1"/>
    <xf numFmtId="4" fontId="88" fillId="53" borderId="52" xfId="0" applyNumberFormat="1" applyFont="1" applyFill="1" applyBorder="1" applyAlignment="1">
      <alignment horizontal="center" vertical="center"/>
    </xf>
    <xf numFmtId="0" fontId="95" fillId="53" borderId="29" xfId="2" applyFont="1" applyFill="1" applyBorder="1" applyAlignment="1">
      <alignment horizontal="center" vertical="center" wrapText="1"/>
    </xf>
    <xf numFmtId="0" fontId="95" fillId="53" borderId="29" xfId="0" applyNumberFormat="1" applyFont="1" applyFill="1" applyBorder="1" applyAlignment="1">
      <alignment horizontal="center" vertical="center" wrapText="1"/>
    </xf>
    <xf numFmtId="0" fontId="95" fillId="53" borderId="29" xfId="0" applyNumberFormat="1" applyFont="1" applyFill="1" applyBorder="1" applyAlignment="1">
      <alignment horizontal="center" vertical="center"/>
    </xf>
    <xf numFmtId="1" fontId="95" fillId="53" borderId="29" xfId="0" applyNumberFormat="1" applyFont="1" applyFill="1" applyBorder="1" applyAlignment="1">
      <alignment horizontal="center" vertical="center"/>
    </xf>
    <xf numFmtId="0" fontId="95" fillId="53" borderId="29" xfId="0" applyNumberFormat="1" applyFont="1" applyFill="1" applyBorder="1" applyAlignment="1">
      <alignment horizontal="justify" vertical="center"/>
    </xf>
    <xf numFmtId="49" fontId="95" fillId="53" borderId="1" xfId="0" applyNumberFormat="1" applyFont="1" applyFill="1" applyBorder="1" applyAlignment="1">
      <alignment horizontal="center" vertical="center" wrapText="1"/>
    </xf>
    <xf numFmtId="4" fontId="95" fillId="53" borderId="29" xfId="0" applyNumberFormat="1" applyFont="1" applyFill="1" applyBorder="1" applyAlignment="1">
      <alignment horizontal="center" vertical="center"/>
    </xf>
    <xf numFmtId="4" fontId="95" fillId="53" borderId="1" xfId="0" applyNumberFormat="1" applyFont="1" applyFill="1" applyBorder="1" applyAlignment="1">
      <alignment horizontal="center" vertical="center" wrapText="1"/>
    </xf>
    <xf numFmtId="0" fontId="95" fillId="53" borderId="29" xfId="827" applyFont="1" applyFill="1" applyBorder="1" applyAlignment="1">
      <alignment horizontal="center" vertical="center" wrapText="1"/>
    </xf>
    <xf numFmtId="0" fontId="89" fillId="53" borderId="53" xfId="456" applyFont="1" applyFill="1" applyBorder="1" applyAlignment="1">
      <alignment horizontal="center" vertical="center" wrapText="1"/>
    </xf>
    <xf numFmtId="0" fontId="89" fillId="53" borderId="53" xfId="456" applyFont="1" applyFill="1" applyBorder="1" applyAlignment="1">
      <alignment horizontal="center" vertical="center" wrapText="1"/>
    </xf>
    <xf numFmtId="0" fontId="89" fillId="53" borderId="65" xfId="382" applyFont="1" applyFill="1" applyBorder="1" applyAlignment="1">
      <alignment horizontal="center" vertical="center" wrapText="1"/>
    </xf>
    <xf numFmtId="0" fontId="88" fillId="53" borderId="65" xfId="837" applyFont="1" applyFill="1" applyBorder="1" applyAlignment="1">
      <alignment horizontal="center" vertical="center" wrapText="1"/>
    </xf>
    <xf numFmtId="0" fontId="88" fillId="53" borderId="65" xfId="382" applyFont="1" applyFill="1" applyBorder="1" applyAlignment="1">
      <alignment horizontal="center" vertical="center" wrapText="1"/>
    </xf>
    <xf numFmtId="2" fontId="88" fillId="53" borderId="65" xfId="456" applyNumberFormat="1" applyFont="1" applyFill="1" applyBorder="1" applyAlignment="1">
      <alignment horizontal="center" vertical="center" wrapText="1"/>
    </xf>
    <xf numFmtId="0" fontId="89" fillId="53" borderId="63" xfId="382" applyFont="1" applyFill="1" applyBorder="1" applyAlignment="1">
      <alignment horizontal="center" vertical="center" wrapText="1"/>
    </xf>
    <xf numFmtId="0" fontId="89" fillId="53" borderId="65" xfId="456" applyFont="1" applyFill="1" applyBorder="1" applyAlignment="1">
      <alignment horizontal="center" vertical="center" wrapText="1"/>
    </xf>
    <xf numFmtId="0" fontId="89" fillId="53" borderId="63" xfId="456" applyFont="1" applyFill="1" applyBorder="1" applyAlignment="1">
      <alignment horizontal="center" vertical="center" wrapText="1"/>
    </xf>
    <xf numFmtId="17" fontId="89" fillId="53" borderId="46" xfId="452" applyNumberFormat="1" applyFont="1" applyFill="1" applyBorder="1" applyAlignment="1">
      <alignment horizontal="center" vertical="center" wrapText="1"/>
    </xf>
    <xf numFmtId="4" fontId="89" fillId="53" borderId="46" xfId="452" applyNumberFormat="1" applyFont="1" applyFill="1" applyBorder="1" applyAlignment="1">
      <alignment horizontal="center" vertical="center" wrapText="1"/>
    </xf>
    <xf numFmtId="3" fontId="89" fillId="53" borderId="43" xfId="452" applyNumberFormat="1" applyFont="1" applyFill="1" applyBorder="1" applyAlignment="1">
      <alignment horizontal="center" vertical="center" wrapText="1"/>
    </xf>
    <xf numFmtId="0" fontId="89" fillId="53" borderId="46" xfId="452" applyFont="1" applyFill="1" applyBorder="1"/>
    <xf numFmtId="0" fontId="89" fillId="53" borderId="0" xfId="452" applyFont="1" applyFill="1"/>
    <xf numFmtId="0" fontId="88" fillId="53" borderId="46" xfId="0" applyNumberFormat="1" applyFont="1" applyFill="1" applyBorder="1" applyAlignment="1">
      <alignment horizontal="left"/>
    </xf>
    <xf numFmtId="0" fontId="88" fillId="53" borderId="46" xfId="0" applyNumberFormat="1" applyFont="1" applyFill="1" applyBorder="1" applyAlignment="1">
      <alignment horizontal="center"/>
    </xf>
    <xf numFmtId="3" fontId="88" fillId="53" borderId="46" xfId="0" applyNumberFormat="1" applyFont="1" applyFill="1" applyBorder="1" applyAlignment="1">
      <alignment horizontal="center" vertical="center" wrapText="1"/>
    </xf>
    <xf numFmtId="0" fontId="88" fillId="53" borderId="46" xfId="0" applyNumberFormat="1" applyFont="1" applyFill="1" applyBorder="1"/>
    <xf numFmtId="0" fontId="88" fillId="53" borderId="0" xfId="0" applyNumberFormat="1" applyFont="1" applyFill="1" applyBorder="1"/>
    <xf numFmtId="3" fontId="93" fillId="53" borderId="46" xfId="0" applyNumberFormat="1" applyFont="1" applyFill="1" applyBorder="1" applyAlignment="1">
      <alignment horizontal="center" vertical="center" wrapText="1"/>
    </xf>
    <xf numFmtId="0" fontId="104" fillId="53" borderId="46" xfId="0" applyFont="1" applyFill="1" applyBorder="1" applyAlignment="1">
      <alignment horizontal="center" vertical="center" wrapText="1"/>
    </xf>
    <xf numFmtId="4" fontId="109" fillId="53" borderId="46" xfId="0" applyNumberFormat="1" applyFont="1" applyFill="1" applyBorder="1" applyAlignment="1">
      <alignment horizontal="center" vertical="center"/>
    </xf>
    <xf numFmtId="0" fontId="92" fillId="53" borderId="46" xfId="0" applyFont="1" applyFill="1" applyBorder="1"/>
    <xf numFmtId="0" fontId="88" fillId="53" borderId="46" xfId="0" applyNumberFormat="1" applyFont="1" applyFill="1" applyBorder="1" applyAlignment="1">
      <alignment horizontal="center" vertical="center" wrapText="1"/>
    </xf>
    <xf numFmtId="0" fontId="93" fillId="53" borderId="46" xfId="0" applyFont="1" applyFill="1" applyBorder="1" applyAlignment="1">
      <alignment horizontal="center" vertical="center" wrapText="1"/>
    </xf>
    <xf numFmtId="4" fontId="109" fillId="53" borderId="46" xfId="0" applyNumberFormat="1" applyFont="1" applyFill="1" applyBorder="1" applyAlignment="1">
      <alignment horizontal="center" vertical="center" wrapText="1"/>
    </xf>
    <xf numFmtId="0" fontId="109" fillId="53" borderId="46" xfId="0" applyFont="1" applyFill="1" applyBorder="1" applyAlignment="1">
      <alignment horizontal="center" vertical="center" wrapText="1"/>
    </xf>
    <xf numFmtId="4" fontId="91" fillId="54" borderId="42" xfId="0" applyNumberFormat="1" applyFont="1" applyFill="1" applyBorder="1" applyAlignment="1">
      <alignment horizontal="center" vertical="center"/>
    </xf>
    <xf numFmtId="189" fontId="94" fillId="54" borderId="28" xfId="2" applyNumberFormat="1" applyFont="1" applyFill="1" applyBorder="1" applyAlignment="1">
      <alignment horizontal="center" vertical="center" wrapText="1"/>
    </xf>
    <xf numFmtId="4" fontId="59" fillId="54" borderId="46" xfId="0" applyNumberFormat="1" applyFont="1" applyFill="1" applyBorder="1" applyAlignment="1">
      <alignment horizontal="center" vertical="center"/>
    </xf>
    <xf numFmtId="4" fontId="95" fillId="53" borderId="32" xfId="2" applyNumberFormat="1" applyFont="1" applyFill="1" applyBorder="1" applyAlignment="1">
      <alignment horizontal="center" vertical="center" wrapText="1"/>
    </xf>
    <xf numFmtId="0" fontId="84" fillId="53" borderId="0" xfId="0" applyFont="1" applyFill="1" applyBorder="1" applyAlignment="1">
      <alignment horizontal="center"/>
    </xf>
    <xf numFmtId="0" fontId="88" fillId="53" borderId="0" xfId="2" applyFont="1" applyFill="1" applyBorder="1" applyAlignment="1">
      <alignment horizontal="center" vertical="center" wrapText="1"/>
    </xf>
    <xf numFmtId="0" fontId="0" fillId="53" borderId="0" xfId="0" applyFill="1"/>
    <xf numFmtId="0" fontId="85" fillId="53" borderId="0" xfId="0" applyFont="1" applyFill="1" applyBorder="1" applyAlignment="1">
      <alignment horizontal="left" vertical="center"/>
    </xf>
    <xf numFmtId="0" fontId="0" fillId="0" borderId="0" xfId="0"/>
    <xf numFmtId="0" fontId="89" fillId="53" borderId="0" xfId="2" applyFont="1" applyFill="1"/>
    <xf numFmtId="0" fontId="84" fillId="53" borderId="0" xfId="0" applyFont="1" applyFill="1" applyAlignment="1">
      <alignment horizontal="center"/>
    </xf>
    <xf numFmtId="0" fontId="85" fillId="53" borderId="0" xfId="0" applyFont="1" applyFill="1" applyAlignment="1">
      <alignment horizontal="left" vertical="center"/>
    </xf>
    <xf numFmtId="0" fontId="87" fillId="53" borderId="0" xfId="0" applyFont="1" applyFill="1"/>
    <xf numFmtId="0" fontId="84" fillId="53" borderId="0" xfId="0" applyFont="1" applyFill="1" applyAlignment="1">
      <alignment horizontal="center" vertical="center"/>
    </xf>
    <xf numFmtId="0" fontId="116" fillId="53" borderId="0" xfId="2" applyFont="1" applyFill="1" applyBorder="1" applyAlignment="1"/>
    <xf numFmtId="4" fontId="89" fillId="53" borderId="0" xfId="2" applyNumberFormat="1" applyFont="1" applyFill="1"/>
    <xf numFmtId="0" fontId="89" fillId="53" borderId="0" xfId="2" applyFont="1" applyFill="1" applyAlignment="1">
      <alignment horizontal="center"/>
    </xf>
    <xf numFmtId="4" fontId="59" fillId="53" borderId="0" xfId="2" applyNumberFormat="1" applyFont="1" applyFill="1" applyBorder="1" applyAlignment="1"/>
    <xf numFmtId="4" fontId="59" fillId="53" borderId="0" xfId="2" applyNumberFormat="1" applyFont="1" applyFill="1" applyBorder="1" applyAlignment="1">
      <alignment horizontal="center"/>
    </xf>
    <xf numFmtId="0" fontId="59" fillId="53" borderId="0" xfId="2" applyFont="1" applyFill="1" applyBorder="1" applyAlignment="1"/>
    <xf numFmtId="0" fontId="89" fillId="53" borderId="0" xfId="2" applyFont="1" applyFill="1" applyBorder="1" applyAlignment="1">
      <alignment horizontal="center"/>
    </xf>
    <xf numFmtId="0" fontId="89" fillId="53" borderId="0" xfId="2" applyFont="1" applyFill="1" applyBorder="1" applyAlignment="1"/>
    <xf numFmtId="0" fontId="59" fillId="53" borderId="0" xfId="2" applyFont="1" applyFill="1" applyBorder="1" applyAlignment="1">
      <alignment horizontal="center"/>
    </xf>
    <xf numFmtId="0" fontId="82" fillId="53" borderId="43" xfId="2" applyFont="1" applyFill="1" applyBorder="1" applyAlignment="1">
      <alignment horizontal="left" vertical="center" wrapText="1"/>
    </xf>
    <xf numFmtId="0" fontId="0" fillId="0" borderId="33" xfId="0" applyBorder="1" applyAlignment="1">
      <alignment horizontal="left" vertical="center" wrapText="1"/>
    </xf>
    <xf numFmtId="0" fontId="86" fillId="53" borderId="0" xfId="0" applyFont="1" applyFill="1" applyAlignment="1">
      <alignment horizontal="center"/>
    </xf>
    <xf numFmtId="0" fontId="89" fillId="53" borderId="0" xfId="2" applyFont="1" applyFill="1" applyBorder="1" applyAlignment="1">
      <alignment horizontal="right"/>
    </xf>
    <xf numFmtId="4" fontId="89" fillId="53" borderId="0" xfId="2" applyNumberFormat="1" applyFont="1" applyFill="1" applyBorder="1" applyAlignment="1">
      <alignment horizontal="right"/>
    </xf>
  </cellXfs>
  <cellStyles count="3915">
    <cellStyle name="_x000d__x000a_JournalTemplate=C:\COMFO\CTALK\JOURSTD.TPL_x000d__x000a_LbStateAddress=3 3 0 251 1 89 2 311_x000d__x000a_LbStateJou" xfId="22"/>
    <cellStyle name="?ђ??‹?‚?љ1" xfId="652"/>
    <cellStyle name="?ђ??‹?‚?љ2" xfId="651"/>
    <cellStyle name="_~9158782" xfId="23"/>
    <cellStyle name="_111   СВОД   2008 1,1" xfId="648"/>
    <cellStyle name="_13.09.07 Внутригр_расш_ПР 2007 (изм 24.08.07) для КТГ" xfId="689"/>
    <cellStyle name="_KTG_06_2007" xfId="691"/>
    <cellStyle name="_KTG_07_2007" xfId="656"/>
    <cellStyle name="_KTG_09_2007_Consol_Fin" xfId="692"/>
    <cellStyle name="_PRICE_1C" xfId="24"/>
    <cellStyle name="_Worksheet in Фрагмент (7)" xfId="646"/>
    <cellStyle name="_Баланс за 2005 год окончательный" xfId="645"/>
    <cellStyle name="_Бюдж.формы ЗАО АГ" xfId="25"/>
    <cellStyle name="_Бюджет 2005 к защите" xfId="644"/>
    <cellStyle name="_Бюджет 2007" xfId="643"/>
    <cellStyle name="_Бюджет АМАНГЕЛЬДЫ ГАЗ на 2006 год (Заке 190705)" xfId="642"/>
    <cellStyle name="_бюджет АО АПК на 2007 2" xfId="709"/>
    <cellStyle name="_Бюджетная заявка СИТ  на 2008" xfId="641"/>
    <cellStyle name="_ВГО 2007 год для КТГ" xfId="596"/>
    <cellStyle name="_ВГО за 10 мес (для КТГ)" xfId="707"/>
    <cellStyle name="_Внутригр_расш_ПР 2007 для отправки КТГ (24.08.07) " xfId="661"/>
    <cellStyle name="_Внутригр_расш_ПР 8-10" xfId="693"/>
    <cellStyle name="_для бюджетников" xfId="694"/>
    <cellStyle name="_Исп КВЛ 1 кварт 07 (02.05.07)" xfId="695"/>
    <cellStyle name="_ИЦА 79 новая модель_c  увеличением затрат" xfId="696"/>
    <cellStyle name="_ИЦА 79 новая модель_c  увеличением затрат по МСФО" xfId="697"/>
    <cellStyle name="_КВЛ 2007-2011ДОГМ" xfId="594"/>
    <cellStyle name="_КВЛ 2007-2011ДОГМ 2" xfId="1591"/>
    <cellStyle name="_КВЛ 2007-2011ДОГМ_Свод 1 квартал 2008 для КТГ" xfId="591"/>
    <cellStyle name="_КВЛ 2007-2011ДОГМ_Свод 1 квартал 2008 для КТГ 2" xfId="1592"/>
    <cellStyle name="_КВЛ ТЗ-07-11" xfId="640"/>
    <cellStyle name="_КВЛ ТЗ-07-11 2" xfId="1593"/>
    <cellStyle name="_КВЛ ТЗ-07-11_Свод 1 квартал 2008 для КТГ" xfId="639"/>
    <cellStyle name="_КВЛ ТЗ-07-11_Свод 1 квартал 2008 для КТГ 2" xfId="1594"/>
    <cellStyle name="_Книга2" xfId="638"/>
    <cellStyle name="_Консолидация бюджетов группы 3НКдубль 2" xfId="637"/>
    <cellStyle name="_Копия Копия бюджет консолид за 2007-2009(1)" xfId="636"/>
    <cellStyle name="_курс 117_KTG_N79_26.09.06" xfId="635"/>
    <cellStyle name="_курс 117_KTG_N79_26.09.06_gulnar" xfId="634"/>
    <cellStyle name="_Лист Microsoft Excel" xfId="633"/>
    <cellStyle name="_мебель, оборудование инвентарь1207" xfId="699"/>
    <cellStyle name="_ОТЧЕТ для ДКФ    06 04 05  (6)" xfId="26"/>
    <cellStyle name="_ОТЧЕТ ЗА 2006г К ЗАЩИТЕ " xfId="660"/>
    <cellStyle name="_План развития ПТС на 2005-2010 (связи станционной части)" xfId="27"/>
    <cellStyle name="_произв.цели - приложение к СНР_айгерим_09.11" xfId="677"/>
    <cellStyle name="_Расчет себестоимости Аманегльдинского газа" xfId="28"/>
    <cellStyle name="_Расчетная потребность на 01.01.08" xfId="574"/>
    <cellStyle name="_Расчетная потребность на 01.01.09" xfId="573"/>
    <cellStyle name="_Регистрация договоров 2003" xfId="29"/>
    <cellStyle name="_СВЕРКА ФАКТ 2006 с Ф.2Бух" xfId="630"/>
    <cellStyle name="_Себестоимость" xfId="30"/>
    <cellStyle name="_сентябрь -посл. вариант ЖГРЭС 2007" xfId="667"/>
    <cellStyle name="_Спецификация к договору Актобе" xfId="629"/>
    <cellStyle name="_Транспорт. расходы в Актау и по городу" xfId="597"/>
    <cellStyle name="_Утв СД Бюджет расшиф 29 12 05" xfId="676"/>
    <cellStyle name="_Факт КТГ за 1-кв.2007г+." xfId="700"/>
    <cellStyle name="_Финотчет аудированный на 29.02.08" xfId="625"/>
    <cellStyle name="_Финотчет за 1 квартал" xfId="624"/>
    <cellStyle name="_Форма дуль 2" xfId="31"/>
    <cellStyle name="_Формы МСФО- для ДЧП КМГ-Финотчет-1 кв.2007 г." xfId="623"/>
    <cellStyle name="_Формы Отчета за 9-месяцев 2007 г для КТГ 301007" xfId="622"/>
    <cellStyle name="_январь-май 2007" xfId="617"/>
    <cellStyle name="”€?ђ?‘?‚›?" xfId="703"/>
    <cellStyle name="”€ЌЂЌ‘Ћ‚›‰" xfId="664"/>
    <cellStyle name="”€қђқ‘һ‚›ү" xfId="683"/>
    <cellStyle name="”€љ‘€ђ?‚ђ??›?" xfId="592"/>
    <cellStyle name="”€Љ‘€ђҺ‚ЂҚҚ›ү" xfId="681"/>
    <cellStyle name="”€Љ‘€ђЋ‚ЂЌЌ›‰" xfId="657"/>
    <cellStyle name="”ќђќ‘ћ‚›‰" xfId="35"/>
    <cellStyle name="”ќђќ‘ћ‚›‰ 2" xfId="36"/>
    <cellStyle name="”ќђќ‘ћ‚›‰ 2 2" xfId="729"/>
    <cellStyle name="”ќђќ‘ћ‚›‰ 2 2 2" xfId="1420"/>
    <cellStyle name="”ќђќ‘ћ‚›‰ 2 2 3" xfId="954"/>
    <cellStyle name="”ќђќ‘ћ‚›‰ 2 3" xfId="1140"/>
    <cellStyle name="”ќђќ‘ћ‚›‰ 2 4" xfId="1227"/>
    <cellStyle name="”ќђќ‘ћ‚›‰ 3" xfId="37"/>
    <cellStyle name="”ќђќ‘ћ‚›‰ 3 2" xfId="730"/>
    <cellStyle name="”љ‘ђћ‚ђќќ›‰" xfId="38"/>
    <cellStyle name="”љ‘ђћ‚ђќќ›‰ 2" xfId="39"/>
    <cellStyle name="”љ‘ђћ‚ђќќ›‰ 2 2" xfId="731"/>
    <cellStyle name="”љ‘ђћ‚ђќќ›‰ 2 2 2" xfId="1421"/>
    <cellStyle name="”љ‘ђћ‚ђќќ›‰ 2 2 3" xfId="955"/>
    <cellStyle name="”љ‘ђћ‚ђќќ›‰ 2 3" xfId="1139"/>
    <cellStyle name="”љ‘ђћ‚ђќќ›‰ 2 4" xfId="1226"/>
    <cellStyle name="”љ‘ђћ‚ђќќ›‰ 3" xfId="40"/>
    <cellStyle name="”љ‘ђћ‚ђќќ›‰ 3 2" xfId="732"/>
    <cellStyle name="„…?…†?›?" xfId="674"/>
    <cellStyle name="„…ќ…†ќ›‰" xfId="41"/>
    <cellStyle name="„…ќ…†ќ›‰ 2" xfId="42"/>
    <cellStyle name="„…ќ…†ќ›‰ 2 2" xfId="733"/>
    <cellStyle name="„…ќ…†ќ›‰ 2 2 2" xfId="1422"/>
    <cellStyle name="„…ќ…†ќ›‰ 2 2 3" xfId="957"/>
    <cellStyle name="„…ќ…†ќ›‰ 2 3" xfId="1138"/>
    <cellStyle name="„…ќ…†ќ›‰ 2 4" xfId="1225"/>
    <cellStyle name="„…ќ…†ќ›‰ 3" xfId="43"/>
    <cellStyle name="„…ќ…†ќ›‰ 3 2" xfId="734"/>
    <cellStyle name="„…қ…†қ›ү" xfId="616"/>
    <cellStyle name="€’???‚›?" xfId="673"/>
    <cellStyle name="€’һғһ‚›ү" xfId="704"/>
    <cellStyle name="€’ЋѓЋ‚›‰" xfId="615"/>
    <cellStyle name="‡ђѓћ‹ћ‚ћљ1" xfId="44"/>
    <cellStyle name="‡ђѓћ‹ћ‚ћљ1 2" xfId="45"/>
    <cellStyle name="‡ђѓћ‹ћ‚ћљ1 2 2" xfId="735"/>
    <cellStyle name="‡ђѓћ‹ћ‚ћљ1 2 2 2" xfId="1423"/>
    <cellStyle name="‡ђѓћ‹ћ‚ћљ1 2 2 3" xfId="958"/>
    <cellStyle name="‡ђѓћ‹ћ‚ћљ1 2 3" xfId="1137"/>
    <cellStyle name="‡ђѓћ‹ћ‚ћљ1 2 4" xfId="1215"/>
    <cellStyle name="‡ђѓћ‹ћ‚ћљ1 3" xfId="46"/>
    <cellStyle name="‡ђѓћ‹ћ‚ћљ1 3 2" xfId="736"/>
    <cellStyle name="‡ђѓћ‹ћ‚ћљ2" xfId="47"/>
    <cellStyle name="‡ђѓћ‹ћ‚ћљ2 2" xfId="48"/>
    <cellStyle name="‡ђѓћ‹ћ‚ћљ2 2 2" xfId="737"/>
    <cellStyle name="‡ђѓћ‹ћ‚ћљ2 2 2 2" xfId="1424"/>
    <cellStyle name="‡ђѓћ‹ћ‚ћљ2 2 2 3" xfId="960"/>
    <cellStyle name="‡ђѓћ‹ћ‚ћљ2 2 3" xfId="949"/>
    <cellStyle name="‡ђѓћ‹ћ‚ћљ2 2 4" xfId="1214"/>
    <cellStyle name="‡ђѓћ‹ћ‚ћљ2 3" xfId="49"/>
    <cellStyle name="‡ђѓћ‹ћ‚ћљ2 3 2" xfId="738"/>
    <cellStyle name="’ћѓћ‚›‰" xfId="32"/>
    <cellStyle name="’ћѓћ‚›‰ 2" xfId="33"/>
    <cellStyle name="’ћѓћ‚›‰ 2 2" xfId="739"/>
    <cellStyle name="’ћѓћ‚›‰ 2 2 2" xfId="1425"/>
    <cellStyle name="’ћѓћ‚›‰ 2 2 3" xfId="962"/>
    <cellStyle name="’ћѓћ‚›‰ 2 3" xfId="1136"/>
    <cellStyle name="’ћѓћ‚›‰ 2 4" xfId="1213"/>
    <cellStyle name="’ћѓћ‚›‰ 3" xfId="34"/>
    <cellStyle name="’ћѓћ‚›‰ 3 2" xfId="740"/>
    <cellStyle name="" xfId="655"/>
    <cellStyle name="" xfId="654"/>
    <cellStyle name="_071130 Январь-ноябрь 2007г " xfId="650"/>
    <cellStyle name="_071130 Январь-ноябрь 2007г " xfId="686"/>
    <cellStyle name="_071130 Январь-ноябрь 2007г _Квартальный отчет" xfId="665"/>
    <cellStyle name="_071130 Январь-ноябрь 2007г _Квартальный отчет" xfId="593"/>
    <cellStyle name="_attachment2" xfId="647"/>
    <cellStyle name="_attachment2" xfId="663"/>
    <cellStyle name="_Квартальный отчет" xfId="698"/>
    <cellStyle name="_Квартальный отчет" xfId="590"/>
    <cellStyle name="_Мониторинг янв-декабрь 2007" xfId="710"/>
    <cellStyle name="_Мониторинг янв-декабрь 2007" xfId="595"/>
    <cellStyle name="_фин_отчет_1 квартал_2008" xfId="628"/>
    <cellStyle name="_фин_отчет_1 квартал_2008" xfId="627"/>
    <cellStyle name="_Холдинг Отчет за 1 кв 2007г (для КТГ)" xfId="621"/>
    <cellStyle name="_Холдинг Отчет за 1 кв 2007г (для КТГ)" xfId="620"/>
    <cellStyle name="_янв-дек_ 2007" xfId="684"/>
    <cellStyle name="_янв-дек_ 2007" xfId="701"/>
    <cellStyle name="" xfId="678"/>
    <cellStyle name="" xfId="679"/>
    <cellStyle name="_071130 Январь-ноябрь 2007г " xfId="658"/>
    <cellStyle name="_071130 Январь-ноябрь 2007г " xfId="687"/>
    <cellStyle name="_071130 Январь-ноябрь 2007г _Квартальный отчет" xfId="649"/>
    <cellStyle name="_071130 Январь-ноябрь 2007г _Квартальный отчет" xfId="688"/>
    <cellStyle name="_attachment2" xfId="690"/>
    <cellStyle name="_attachment2" xfId="680"/>
    <cellStyle name="_Квартальный отчет" xfId="662"/>
    <cellStyle name="_Квартальный отчет" xfId="666"/>
    <cellStyle name="_Мониторинг янв-декабрь 2007" xfId="632"/>
    <cellStyle name="_Мониторинг янв-декабрь 2007" xfId="631"/>
    <cellStyle name="_фин_отчет_1 квартал_2008" xfId="675"/>
    <cellStyle name="_фин_отчет_1 квартал_2008" xfId="626"/>
    <cellStyle name="_Холдинг Отчет за 1 кв 2007г (для КТГ)" xfId="619"/>
    <cellStyle name="_Холдинг Отчет за 1 кв 2007г (для КТГ)" xfId="618"/>
    <cellStyle name="_янв-дек_ 2007" xfId="702"/>
    <cellStyle name="_янв-дек_ 2007" xfId="682"/>
    <cellStyle name="" xfId="653"/>
    <cellStyle name="1" xfId="708"/>
    <cellStyle name="2" xfId="705"/>
    <cellStyle name="20% - Accent1" xfId="50"/>
    <cellStyle name="20% - Accent1 2" xfId="741"/>
    <cellStyle name="20% - Accent1 2 2" xfId="1819"/>
    <cellStyle name="20% - Accent1 2 2 2" xfId="3148"/>
    <cellStyle name="20% - Accent1 2 2 3" xfId="2705"/>
    <cellStyle name="20% - Accent1 2 3" xfId="1597"/>
    <cellStyle name="20% - Accent2" xfId="51"/>
    <cellStyle name="20% - Accent2 2" xfId="742"/>
    <cellStyle name="20% - Accent2 2 2" xfId="1820"/>
    <cellStyle name="20% - Accent2 2 2 2" xfId="3149"/>
    <cellStyle name="20% - Accent2 2 2 3" xfId="2706"/>
    <cellStyle name="20% - Accent2 2 3" xfId="1598"/>
    <cellStyle name="20% - Accent3" xfId="52"/>
    <cellStyle name="20% - Accent3 2" xfId="743"/>
    <cellStyle name="20% - Accent3 2 2" xfId="1821"/>
    <cellStyle name="20% - Accent3 2 2 2" xfId="3150"/>
    <cellStyle name="20% - Accent3 2 2 3" xfId="2707"/>
    <cellStyle name="20% - Accent3 2 3" xfId="1599"/>
    <cellStyle name="20% - Accent4" xfId="53"/>
    <cellStyle name="20% - Accent4 2" xfId="744"/>
    <cellStyle name="20% - Accent4 2 2" xfId="1822"/>
    <cellStyle name="20% - Accent4 2 2 2" xfId="3151"/>
    <cellStyle name="20% - Accent4 2 2 3" xfId="2708"/>
    <cellStyle name="20% - Accent4 2 3" xfId="1600"/>
    <cellStyle name="20% - Accent5" xfId="54"/>
    <cellStyle name="20% - Accent5 2" xfId="745"/>
    <cellStyle name="20% - Accent5 2 2" xfId="1823"/>
    <cellStyle name="20% - Accent5 2 2 2" xfId="3152"/>
    <cellStyle name="20% - Accent5 2 2 3" xfId="2709"/>
    <cellStyle name="20% - Accent5 2 3" xfId="1601"/>
    <cellStyle name="20% - Accent6" xfId="55"/>
    <cellStyle name="20% - Accent6 2" xfId="746"/>
    <cellStyle name="20% - Accent6 2 2" xfId="1824"/>
    <cellStyle name="20% - Accent6 2 2 2" xfId="3153"/>
    <cellStyle name="20% - Accent6 2 2 3" xfId="2710"/>
    <cellStyle name="20% - Accent6 2 3" xfId="1602"/>
    <cellStyle name="20% - Акцент1 2" xfId="56"/>
    <cellStyle name="20% - Акцент1 2 2" xfId="963"/>
    <cellStyle name="20% - Акцент1 2 3" xfId="1135"/>
    <cellStyle name="20% - Акцент1 2 4" xfId="1212"/>
    <cellStyle name="20% - Акцент1 3" xfId="57"/>
    <cellStyle name="20% - Акцент1 3 2" xfId="964"/>
    <cellStyle name="20% - Акцент1 3 3" xfId="1134"/>
    <cellStyle name="20% - Акцент1 3 4" xfId="1211"/>
    <cellStyle name="20% - Акцент1 4" xfId="58"/>
    <cellStyle name="20% - Акцент1 4 2" xfId="965"/>
    <cellStyle name="20% - Акцент1 4 3" xfId="1133"/>
    <cellStyle name="20% - Акцент1 4 4" xfId="1243"/>
    <cellStyle name="20% - Акцент1 5" xfId="59"/>
    <cellStyle name="20% - Акцент1 5 2" xfId="966"/>
    <cellStyle name="20% - Акцент1 5 3" xfId="1132"/>
    <cellStyle name="20% - Акцент1 5 4" xfId="1210"/>
    <cellStyle name="20% - Акцент1 6" xfId="1493"/>
    <cellStyle name="20% - Акцент2 2" xfId="60"/>
    <cellStyle name="20% - Акцент2 2 2" xfId="967"/>
    <cellStyle name="20% - Акцент2 2 3" xfId="1131"/>
    <cellStyle name="20% - Акцент2 2 4" xfId="1245"/>
    <cellStyle name="20% - Акцент2 3" xfId="61"/>
    <cellStyle name="20% - Акцент2 3 2" xfId="968"/>
    <cellStyle name="20% - Акцент2 3 3" xfId="1130"/>
    <cellStyle name="20% - Акцент2 3 4" xfId="1209"/>
    <cellStyle name="20% - Акцент2 4" xfId="62"/>
    <cellStyle name="20% - Акцент2 4 2" xfId="969"/>
    <cellStyle name="20% - Акцент2 4 3" xfId="1129"/>
    <cellStyle name="20% - Акцент2 4 4" xfId="1246"/>
    <cellStyle name="20% - Акцент2 5" xfId="63"/>
    <cellStyle name="20% - Акцент2 5 2" xfId="970"/>
    <cellStyle name="20% - Акцент2 5 3" xfId="1128"/>
    <cellStyle name="20% - Акцент2 5 4" xfId="1208"/>
    <cellStyle name="20% - Акцент2 6" xfId="1494"/>
    <cellStyle name="20% - Акцент3 2" xfId="64"/>
    <cellStyle name="20% - Акцент3 2 2" xfId="971"/>
    <cellStyle name="20% - Акцент3 2 3" xfId="1127"/>
    <cellStyle name="20% - Акцент3 2 4" xfId="1207"/>
    <cellStyle name="20% - Акцент3 3" xfId="65"/>
    <cellStyle name="20% - Акцент3 3 2" xfId="972"/>
    <cellStyle name="20% - Акцент3 3 3" xfId="1126"/>
    <cellStyle name="20% - Акцент3 3 4" xfId="1206"/>
    <cellStyle name="20% - Акцент3 4" xfId="66"/>
    <cellStyle name="20% - Акцент3 4 2" xfId="973"/>
    <cellStyle name="20% - Акцент3 4 3" xfId="1125"/>
    <cellStyle name="20% - Акцент3 4 4" xfId="1205"/>
    <cellStyle name="20% - Акцент3 5" xfId="67"/>
    <cellStyle name="20% - Акцент3 5 2" xfId="974"/>
    <cellStyle name="20% - Акцент3 5 3" xfId="1124"/>
    <cellStyle name="20% - Акцент3 5 4" xfId="1244"/>
    <cellStyle name="20% - Акцент3 6" xfId="1496"/>
    <cellStyle name="20% - Акцент4 2" xfId="68"/>
    <cellStyle name="20% - Акцент4 2 2" xfId="975"/>
    <cellStyle name="20% - Акцент4 2 3" xfId="1123"/>
    <cellStyle name="20% - Акцент4 2 4" xfId="1150"/>
    <cellStyle name="20% - Акцент4 3" xfId="69"/>
    <cellStyle name="20% - Акцент4 3 2" xfId="976"/>
    <cellStyle name="20% - Акцент4 3 3" xfId="1122"/>
    <cellStyle name="20% - Акцент4 3 4" xfId="1204"/>
    <cellStyle name="20% - Акцент4 4" xfId="70"/>
    <cellStyle name="20% - Акцент4 4 2" xfId="977"/>
    <cellStyle name="20% - Акцент4 4 3" xfId="1121"/>
    <cellStyle name="20% - Акцент4 4 4" xfId="1203"/>
    <cellStyle name="20% - Акцент4 5" xfId="71"/>
    <cellStyle name="20% - Акцент4 5 2" xfId="978"/>
    <cellStyle name="20% - Акцент4 5 3" xfId="1119"/>
    <cellStyle name="20% - Акцент4 5 4" xfId="1202"/>
    <cellStyle name="20% - Акцент4 6" xfId="1497"/>
    <cellStyle name="20% - Акцент5 2" xfId="72"/>
    <cellStyle name="20% - Акцент5 2 2" xfId="979"/>
    <cellStyle name="20% - Акцент5 2 3" xfId="1118"/>
    <cellStyle name="20% - Акцент5 2 4" xfId="1201"/>
    <cellStyle name="20% - Акцент5 3" xfId="73"/>
    <cellStyle name="20% - Акцент5 3 2" xfId="980"/>
    <cellStyle name="20% - Акцент5 3 3" xfId="1117"/>
    <cellStyle name="20% - Акцент5 3 4" xfId="1200"/>
    <cellStyle name="20% - Акцент5 4" xfId="74"/>
    <cellStyle name="20% - Акцент5 4 2" xfId="981"/>
    <cellStyle name="20% - Акцент5 4 3" xfId="1116"/>
    <cellStyle name="20% - Акцент5 4 4" xfId="1199"/>
    <cellStyle name="20% - Акцент5 5" xfId="75"/>
    <cellStyle name="20% - Акцент5 5 2" xfId="982"/>
    <cellStyle name="20% - Акцент5 5 3" xfId="1115"/>
    <cellStyle name="20% - Акцент5 5 4" xfId="1198"/>
    <cellStyle name="20% - Акцент5 6" xfId="1498"/>
    <cellStyle name="20% - Акцент6 2" xfId="76"/>
    <cellStyle name="20% - Акцент6 2 2" xfId="983"/>
    <cellStyle name="20% - Акцент6 2 3" xfId="1114"/>
    <cellStyle name="20% - Акцент6 2 4" xfId="1197"/>
    <cellStyle name="20% - Акцент6 3" xfId="77"/>
    <cellStyle name="20% - Акцент6 3 2" xfId="984"/>
    <cellStyle name="20% - Акцент6 3 3" xfId="1113"/>
    <cellStyle name="20% - Акцент6 3 4" xfId="1196"/>
    <cellStyle name="20% - Акцент6 4" xfId="78"/>
    <cellStyle name="20% - Акцент6 4 2" xfId="985"/>
    <cellStyle name="20% - Акцент6 4 3" xfId="1112"/>
    <cellStyle name="20% - Акцент6 4 4" xfId="1195"/>
    <cellStyle name="20% - Акцент6 5" xfId="79"/>
    <cellStyle name="20% - Акцент6 5 2" xfId="986"/>
    <cellStyle name="20% - Акцент6 5 3" xfId="1111"/>
    <cellStyle name="20% - Акцент6 5 4" xfId="1194"/>
    <cellStyle name="20% - Акцент6 6" xfId="1499"/>
    <cellStyle name="40% - Accent1" xfId="80"/>
    <cellStyle name="40% - Accent1 2" xfId="747"/>
    <cellStyle name="40% - Accent1 2 2" xfId="1825"/>
    <cellStyle name="40% - Accent1 2 2 2" xfId="3154"/>
    <cellStyle name="40% - Accent1 2 2 3" xfId="2712"/>
    <cellStyle name="40% - Accent1 2 3" xfId="1604"/>
    <cellStyle name="40% - Accent2" xfId="81"/>
    <cellStyle name="40% - Accent2 2" xfId="748"/>
    <cellStyle name="40% - Accent2 2 2" xfId="1826"/>
    <cellStyle name="40% - Accent2 2 2 2" xfId="3155"/>
    <cellStyle name="40% - Accent2 2 2 3" xfId="2713"/>
    <cellStyle name="40% - Accent2 2 3" xfId="1605"/>
    <cellStyle name="40% - Accent3" xfId="82"/>
    <cellStyle name="40% - Accent3 2" xfId="749"/>
    <cellStyle name="40% - Accent3 2 2" xfId="1827"/>
    <cellStyle name="40% - Accent3 2 2 2" xfId="3156"/>
    <cellStyle name="40% - Accent3 2 2 3" xfId="2714"/>
    <cellStyle name="40% - Accent3 2 3" xfId="1606"/>
    <cellStyle name="40% - Accent4" xfId="83"/>
    <cellStyle name="40% - Accent4 2" xfId="750"/>
    <cellStyle name="40% - Accent4 2 2" xfId="1828"/>
    <cellStyle name="40% - Accent4 2 2 2" xfId="3157"/>
    <cellStyle name="40% - Accent4 2 2 3" xfId="2715"/>
    <cellStyle name="40% - Accent4 2 3" xfId="1607"/>
    <cellStyle name="40% - Accent5" xfId="84"/>
    <cellStyle name="40% - Accent5 2" xfId="751"/>
    <cellStyle name="40% - Accent5 2 2" xfId="1829"/>
    <cellStyle name="40% - Accent5 2 2 2" xfId="3158"/>
    <cellStyle name="40% - Accent5 2 2 3" xfId="2716"/>
    <cellStyle name="40% - Accent5 2 3" xfId="1608"/>
    <cellStyle name="40% - Accent6" xfId="85"/>
    <cellStyle name="40% - Accent6 2" xfId="752"/>
    <cellStyle name="40% - Accent6 2 2" xfId="1830"/>
    <cellStyle name="40% - Accent6 2 2 2" xfId="3159"/>
    <cellStyle name="40% - Accent6 2 2 3" xfId="2717"/>
    <cellStyle name="40% - Accent6 2 3" xfId="1609"/>
    <cellStyle name="40% - Акцент1 2" xfId="86"/>
    <cellStyle name="40% - Акцент1 2 2" xfId="987"/>
    <cellStyle name="40% - Акцент1 2 3" xfId="1110"/>
    <cellStyle name="40% - Акцент1 2 4" xfId="1193"/>
    <cellStyle name="40% - Акцент1 3" xfId="87"/>
    <cellStyle name="40% - Акцент1 3 2" xfId="988"/>
    <cellStyle name="40% - Акцент1 3 3" xfId="1109"/>
    <cellStyle name="40% - Акцент1 3 4" xfId="1191"/>
    <cellStyle name="40% - Акцент1 4" xfId="88"/>
    <cellStyle name="40% - Акцент1 4 2" xfId="989"/>
    <cellStyle name="40% - Акцент1 4 3" xfId="1108"/>
    <cellStyle name="40% - Акцент1 4 4" xfId="1190"/>
    <cellStyle name="40% - Акцент1 5" xfId="89"/>
    <cellStyle name="40% - Акцент1 5 2" xfId="990"/>
    <cellStyle name="40% - Акцент1 5 3" xfId="1107"/>
    <cellStyle name="40% - Акцент1 5 4" xfId="1189"/>
    <cellStyle name="40% - Акцент1 6" xfId="1500"/>
    <cellStyle name="40% - Акцент2 2" xfId="90"/>
    <cellStyle name="40% - Акцент2 2 2" xfId="991"/>
    <cellStyle name="40% - Акцент2 2 3" xfId="1106"/>
    <cellStyle name="40% - Акцент2 2 4" xfId="1188"/>
    <cellStyle name="40% - Акцент2 3" xfId="91"/>
    <cellStyle name="40% - Акцент2 3 2" xfId="992"/>
    <cellStyle name="40% - Акцент2 3 3" xfId="1105"/>
    <cellStyle name="40% - Акцент2 3 4" xfId="1187"/>
    <cellStyle name="40% - Акцент2 4" xfId="92"/>
    <cellStyle name="40% - Акцент2 4 2" xfId="993"/>
    <cellStyle name="40% - Акцент2 4 3" xfId="1104"/>
    <cellStyle name="40% - Акцент2 4 4" xfId="1185"/>
    <cellStyle name="40% - Акцент2 5" xfId="93"/>
    <cellStyle name="40% - Акцент2 5 2" xfId="994"/>
    <cellStyle name="40% - Акцент2 5 3" xfId="1103"/>
    <cellStyle name="40% - Акцент2 5 4" xfId="1184"/>
    <cellStyle name="40% - Акцент2 6" xfId="1501"/>
    <cellStyle name="40% - Акцент3 2" xfId="94"/>
    <cellStyle name="40% - Акцент3 2 2" xfId="995"/>
    <cellStyle name="40% - Акцент3 2 3" xfId="1102"/>
    <cellStyle name="40% - Акцент3 2 4" xfId="1183"/>
    <cellStyle name="40% - Акцент3 3" xfId="95"/>
    <cellStyle name="40% - Акцент3 3 2" xfId="996"/>
    <cellStyle name="40% - Акцент3 3 3" xfId="1101"/>
    <cellStyle name="40% - Акцент3 3 4" xfId="1182"/>
    <cellStyle name="40% - Акцент3 4" xfId="96"/>
    <cellStyle name="40% - Акцент3 4 2" xfId="997"/>
    <cellStyle name="40% - Акцент3 4 3" xfId="1100"/>
    <cellStyle name="40% - Акцент3 4 4" xfId="1181"/>
    <cellStyle name="40% - Акцент3 5" xfId="97"/>
    <cellStyle name="40% - Акцент3 5 2" xfId="998"/>
    <cellStyle name="40% - Акцент3 5 3" xfId="1099"/>
    <cellStyle name="40% - Акцент3 5 4" xfId="1180"/>
    <cellStyle name="40% - Акцент3 6" xfId="1502"/>
    <cellStyle name="40% - Акцент4 2" xfId="98"/>
    <cellStyle name="40% - Акцент4 2 2" xfId="999"/>
    <cellStyle name="40% - Акцент4 2 3" xfId="1098"/>
    <cellStyle name="40% - Акцент4 2 4" xfId="1179"/>
    <cellStyle name="40% - Акцент4 3" xfId="99"/>
    <cellStyle name="40% - Акцент4 3 2" xfId="1000"/>
    <cellStyle name="40% - Акцент4 3 3" xfId="1097"/>
    <cellStyle name="40% - Акцент4 3 4" xfId="1178"/>
    <cellStyle name="40% - Акцент4 4" xfId="100"/>
    <cellStyle name="40% - Акцент4 4 2" xfId="1001"/>
    <cellStyle name="40% - Акцент4 4 3" xfId="1096"/>
    <cellStyle name="40% - Акцент4 4 4" xfId="1177"/>
    <cellStyle name="40% - Акцент4 5" xfId="101"/>
    <cellStyle name="40% - Акцент4 5 2" xfId="1002"/>
    <cellStyle name="40% - Акцент4 5 3" xfId="1095"/>
    <cellStyle name="40% - Акцент4 5 4" xfId="1176"/>
    <cellStyle name="40% - Акцент4 6" xfId="1503"/>
    <cellStyle name="40% - Акцент5 2" xfId="102"/>
    <cellStyle name="40% - Акцент5 2 2" xfId="1003"/>
    <cellStyle name="40% - Акцент5 2 3" xfId="1094"/>
    <cellStyle name="40% - Акцент5 2 4" xfId="1175"/>
    <cellStyle name="40% - Акцент5 3" xfId="103"/>
    <cellStyle name="40% - Акцент5 3 2" xfId="1004"/>
    <cellStyle name="40% - Акцент5 3 3" xfId="1093"/>
    <cellStyle name="40% - Акцент5 3 4" xfId="1174"/>
    <cellStyle name="40% - Акцент5 4" xfId="104"/>
    <cellStyle name="40% - Акцент5 4 2" xfId="1005"/>
    <cellStyle name="40% - Акцент5 4 3" xfId="1092"/>
    <cellStyle name="40% - Акцент5 4 4" xfId="1173"/>
    <cellStyle name="40% - Акцент5 5" xfId="105"/>
    <cellStyle name="40% - Акцент5 5 2" xfId="1006"/>
    <cellStyle name="40% - Акцент5 5 3" xfId="1091"/>
    <cellStyle name="40% - Акцент5 5 4" xfId="1172"/>
    <cellStyle name="40% - Акцент5 6" xfId="1505"/>
    <cellStyle name="40% - Акцент6 2" xfId="106"/>
    <cellStyle name="40% - Акцент6 2 2" xfId="1007"/>
    <cellStyle name="40% - Акцент6 2 3" xfId="1090"/>
    <cellStyle name="40% - Акцент6 2 4" xfId="1171"/>
    <cellStyle name="40% - Акцент6 3" xfId="107"/>
    <cellStyle name="40% - Акцент6 3 2" xfId="1008"/>
    <cellStyle name="40% - Акцент6 3 3" xfId="1089"/>
    <cellStyle name="40% - Акцент6 3 4" xfId="1170"/>
    <cellStyle name="40% - Акцент6 4" xfId="108"/>
    <cellStyle name="40% - Акцент6 4 2" xfId="1009"/>
    <cellStyle name="40% - Акцент6 4 3" xfId="1088"/>
    <cellStyle name="40% - Акцент6 4 4" xfId="1169"/>
    <cellStyle name="40% - Акцент6 5" xfId="109"/>
    <cellStyle name="40% - Акцент6 5 2" xfId="1010"/>
    <cellStyle name="40% - Акцент6 5 3" xfId="1087"/>
    <cellStyle name="40% - Акцент6 5 4" xfId="1168"/>
    <cellStyle name="40% - Акцент6 6" xfId="1507"/>
    <cellStyle name="60% - Accent1" xfId="110"/>
    <cellStyle name="60% - Accent1 2" xfId="753"/>
    <cellStyle name="60% - Accent2" xfId="111"/>
    <cellStyle name="60% - Accent2 2" xfId="754"/>
    <cellStyle name="60% - Accent3" xfId="112"/>
    <cellStyle name="60% - Accent3 2" xfId="755"/>
    <cellStyle name="60% - Accent4" xfId="113"/>
    <cellStyle name="60% - Accent4 2" xfId="756"/>
    <cellStyle name="60% - Accent5" xfId="114"/>
    <cellStyle name="60% - Accent5 2" xfId="757"/>
    <cellStyle name="60% - Accent6" xfId="115"/>
    <cellStyle name="60% - Accent6 2" xfId="758"/>
    <cellStyle name="60% - Акцент1 2" xfId="116"/>
    <cellStyle name="60% - Акцент1 3" xfId="117"/>
    <cellStyle name="60% - Акцент1 4" xfId="118"/>
    <cellStyle name="60% - Акцент1 5" xfId="119"/>
    <cellStyle name="60% - Акцент2 2" xfId="120"/>
    <cellStyle name="60% - Акцент2 3" xfId="121"/>
    <cellStyle name="60% - Акцент2 4" xfId="122"/>
    <cellStyle name="60% - Акцент2 5" xfId="123"/>
    <cellStyle name="60% - Акцент3 2" xfId="124"/>
    <cellStyle name="60% - Акцент3 3" xfId="125"/>
    <cellStyle name="60% - Акцент3 4" xfId="126"/>
    <cellStyle name="60% - Акцент3 5" xfId="127"/>
    <cellStyle name="60% - Акцент4 2" xfId="128"/>
    <cellStyle name="60% - Акцент4 3" xfId="129"/>
    <cellStyle name="60% - Акцент4 4" xfId="130"/>
    <cellStyle name="60% - Акцент4 5" xfId="131"/>
    <cellStyle name="60% - Акцент5 2" xfId="132"/>
    <cellStyle name="60% - Акцент5 3" xfId="133"/>
    <cellStyle name="60% - Акцент5 4" xfId="134"/>
    <cellStyle name="60% - Акцент5 5" xfId="135"/>
    <cellStyle name="60% - Акцент6 2" xfId="136"/>
    <cellStyle name="60% - Акцент6 3" xfId="137"/>
    <cellStyle name="60% - Акцент6 4" xfId="138"/>
    <cellStyle name="60% - Акцент6 5" xfId="139"/>
    <cellStyle name="Accent1" xfId="140"/>
    <cellStyle name="Accent1 2" xfId="759"/>
    <cellStyle name="Accent2" xfId="141"/>
    <cellStyle name="Accent2 2" xfId="760"/>
    <cellStyle name="Accent3" xfId="142"/>
    <cellStyle name="Accent3 2" xfId="761"/>
    <cellStyle name="Accent4" xfId="143"/>
    <cellStyle name="Accent4 2" xfId="762"/>
    <cellStyle name="Accent5" xfId="144"/>
    <cellStyle name="Accent5 2" xfId="763"/>
    <cellStyle name="Accent6" xfId="145"/>
    <cellStyle name="Accent6 2" xfId="764"/>
    <cellStyle name="Bad" xfId="146"/>
    <cellStyle name="Bad 2" xfId="765"/>
    <cellStyle name="Balance" xfId="706"/>
    <cellStyle name="BalanceBold" xfId="659"/>
    <cellStyle name="Calc Currency (0)" xfId="147"/>
    <cellStyle name="Calc Currency (2)" xfId="148"/>
    <cellStyle name="Calc Percent (0)" xfId="149"/>
    <cellStyle name="Calc Percent (1)" xfId="150"/>
    <cellStyle name="Calc Percent (1) 2" xfId="151"/>
    <cellStyle name="Calc Percent (1) 2 2" xfId="766"/>
    <cellStyle name="Calc Percent (1) 2 2 2" xfId="1443"/>
    <cellStyle name="Calc Percent (1) 2 2 3" xfId="1023"/>
    <cellStyle name="Calc Percent (1) 2 3" xfId="1079"/>
    <cellStyle name="Calc Percent (1) 2 4" xfId="1167"/>
    <cellStyle name="Calc Percent (1) 3" xfId="152"/>
    <cellStyle name="Calc Percent (1) 3 2" xfId="767"/>
    <cellStyle name="Calc Percent (2)" xfId="153"/>
    <cellStyle name="Calc Percent (2) 2" xfId="154"/>
    <cellStyle name="Calc Percent (2) 2 2" xfId="768"/>
    <cellStyle name="Calc Percent (2) 2 2 2" xfId="1444"/>
    <cellStyle name="Calc Percent (2) 2 2 3" xfId="1024"/>
    <cellStyle name="Calc Percent (2) 2 3" xfId="1078"/>
    <cellStyle name="Calc Percent (2) 2 4" xfId="1166"/>
    <cellStyle name="Calc Percent (2) 3" xfId="155"/>
    <cellStyle name="Calc Percent (2) 3 2" xfId="769"/>
    <cellStyle name="Calc Units (0)" xfId="156"/>
    <cellStyle name="Calc Units (1)" xfId="157"/>
    <cellStyle name="Calc Units (1) 2" xfId="158"/>
    <cellStyle name="Calc Units (1) 2 2" xfId="770"/>
    <cellStyle name="Calc Units (1) 2 2 2" xfId="1445"/>
    <cellStyle name="Calc Units (1) 2 2 3" xfId="1027"/>
    <cellStyle name="Calc Units (1) 2 3" xfId="1075"/>
    <cellStyle name="Calc Units (1) 2 4" xfId="950"/>
    <cellStyle name="Calc Units (1) 3" xfId="159"/>
    <cellStyle name="Calc Units (1) 3 2" xfId="771"/>
    <cellStyle name="Calc Units (2)" xfId="160"/>
    <cellStyle name="Calculation" xfId="161"/>
    <cellStyle name="Calculation 2" xfId="772"/>
    <cellStyle name="Calculation 2 2" xfId="1831"/>
    <cellStyle name="Calculation 2 2 2" xfId="1303"/>
    <cellStyle name="Calculation 2 2 2 2" xfId="3407"/>
    <cellStyle name="Calculation 2 2 2 3" xfId="3880"/>
    <cellStyle name="Calculation 2 2 3" xfId="2503"/>
    <cellStyle name="Calculation 2 2 4" xfId="3160"/>
    <cellStyle name="Calculation 2 2 5" xfId="3634"/>
    <cellStyle name="Calculation 2 3" xfId="2102"/>
    <cellStyle name="Calculation 2 3 2" xfId="2952"/>
    <cellStyle name="Calculation 2 3 3" xfId="3474"/>
    <cellStyle name="Calculation 2 4" xfId="2695"/>
    <cellStyle name="Calculation 3" xfId="1611"/>
    <cellStyle name="Calculation 3 2" xfId="2004"/>
    <cellStyle name="Calculation 3 2 2" xfId="3274"/>
    <cellStyle name="Calculation 3 2 3" xfId="3747"/>
    <cellStyle name="Calculation 3 3" xfId="2087"/>
    <cellStyle name="Calculation 3 4" xfId="2722"/>
    <cellStyle name="Calculation 3 5" xfId="2858"/>
    <cellStyle name="Calculation 4" xfId="2096"/>
    <cellStyle name="Calculation 5" xfId="2558"/>
    <cellStyle name="Check" xfId="672"/>
    <cellStyle name="Check Cell" xfId="162"/>
    <cellStyle name="Check Cell 2" xfId="773"/>
    <cellStyle name="Check_Arman" xfId="614"/>
    <cellStyle name="Comma [0]_#6 Temps &amp; Contractors" xfId="163"/>
    <cellStyle name="Comma [00]" xfId="164"/>
    <cellStyle name="Comma_#6 Temps &amp; Contractors" xfId="165"/>
    <cellStyle name="Currency [0]" xfId="166"/>
    <cellStyle name="Currency [0] 2" xfId="167"/>
    <cellStyle name="Currency [0] 2 2" xfId="1030"/>
    <cellStyle name="Currency [0] 2 3" xfId="1073"/>
    <cellStyle name="Currency [0] 2 4" xfId="951"/>
    <cellStyle name="Currency [00]" xfId="168"/>
    <cellStyle name="Currency_#6 Temps &amp; Contractors" xfId="169"/>
    <cellStyle name="Data" xfId="613"/>
    <cellStyle name="DataBold" xfId="612"/>
    <cellStyle name="Date" xfId="170"/>
    <cellStyle name="Date 2" xfId="171"/>
    <cellStyle name="Date 2 2" xfId="470"/>
    <cellStyle name="Date 2 3" xfId="1071"/>
    <cellStyle name="Date 2 4" xfId="953"/>
    <cellStyle name="Date 3" xfId="469"/>
    <cellStyle name="Date Short" xfId="172"/>
    <cellStyle name="Date without year" xfId="173"/>
    <cellStyle name="Date without year 2" xfId="174"/>
    <cellStyle name="Date without year 2 2" xfId="472"/>
    <cellStyle name="Date without year 2 3" xfId="1069"/>
    <cellStyle name="Date without year 2 4" xfId="956"/>
    <cellStyle name="Date without year 3" xfId="471"/>
    <cellStyle name="DELTA" xfId="175"/>
    <cellStyle name="DELTA 2" xfId="176"/>
    <cellStyle name="DELTA 2 2" xfId="1034"/>
    <cellStyle name="DELTA 2 3" xfId="1067"/>
    <cellStyle name="DELTA 2 4" xfId="959"/>
    <cellStyle name="E&amp;Y House" xfId="177"/>
    <cellStyle name="Enter Currency (0)" xfId="178"/>
    <cellStyle name="Enter Currency (2)" xfId="179"/>
    <cellStyle name="Enter Units (0)" xfId="180"/>
    <cellStyle name="Enter Units (1)" xfId="181"/>
    <cellStyle name="Enter Units (1) 2" xfId="182"/>
    <cellStyle name="Enter Units (1) 2 2" xfId="774"/>
    <cellStyle name="Enter Units (1) 2 2 2" xfId="1446"/>
    <cellStyle name="Enter Units (1) 2 2 3" xfId="1037"/>
    <cellStyle name="Enter Units (1) 2 3" xfId="1063"/>
    <cellStyle name="Enter Units (1) 2 4" xfId="1014"/>
    <cellStyle name="Enter Units (1) 3" xfId="183"/>
    <cellStyle name="Enter Units (1) 3 2" xfId="775"/>
    <cellStyle name="Enter Units (2)" xfId="184"/>
    <cellStyle name="Explanatory Text" xfId="185"/>
    <cellStyle name="Explanatory Text 2" xfId="776"/>
    <cellStyle name="From" xfId="186"/>
    <cellStyle name="From 2" xfId="1312"/>
    <cellStyle name="From 2 2" xfId="1732"/>
    <cellStyle name="From 2 2 2" xfId="1465"/>
    <cellStyle name="From 2 2 2 2" xfId="3356"/>
    <cellStyle name="From 2 2 2 3" xfId="3829"/>
    <cellStyle name="From 2 2 3" xfId="2341"/>
    <cellStyle name="From 2 2 4" xfId="2478"/>
    <cellStyle name="From 2 2 5" xfId="3093"/>
    <cellStyle name="From 2 2 6" xfId="3586"/>
    <cellStyle name="From 2 3" xfId="1874"/>
    <cellStyle name="From 2 3 2" xfId="2409"/>
    <cellStyle name="From 2 4" xfId="2008"/>
    <cellStyle name="From 2 5" xfId="2147"/>
    <cellStyle name="From 3" xfId="1323"/>
    <cellStyle name="From 3 2" xfId="1739"/>
    <cellStyle name="From 3 2 2" xfId="1968"/>
    <cellStyle name="From 3 2 2 2" xfId="3363"/>
    <cellStyle name="From 3 2 2 3" xfId="3836"/>
    <cellStyle name="From 3 2 3" xfId="2348"/>
    <cellStyle name="From 3 2 4" xfId="2485"/>
    <cellStyle name="From 3 2 5" xfId="3100"/>
    <cellStyle name="From 3 2 6" xfId="3593"/>
    <cellStyle name="From 3 3" xfId="1881"/>
    <cellStyle name="From 3 3 2" xfId="2416"/>
    <cellStyle name="From 3 4" xfId="2021"/>
    <cellStyle name="From 3 5" xfId="2158"/>
    <cellStyle name="From 4" xfId="1511"/>
    <cellStyle name="From 4 2" xfId="869"/>
    <cellStyle name="From 4 2 2" xfId="3198"/>
    <cellStyle name="From 4 2 3" xfId="3671"/>
    <cellStyle name="From 4 3" xfId="2265"/>
    <cellStyle name="From 4 4" xfId="2374"/>
    <cellStyle name="From 4 5" xfId="2970"/>
    <cellStyle name="From 4 6" xfId="3485"/>
    <cellStyle name="From 5" xfId="1715"/>
    <cellStyle name="From 5 2" xfId="2328"/>
    <cellStyle name="From 6" xfId="873"/>
    <cellStyle name="From 7" xfId="2037"/>
    <cellStyle name="Good" xfId="187"/>
    <cellStyle name="Good 2" xfId="777"/>
    <cellStyle name="Grey" xfId="188"/>
    <cellStyle name="Header1" xfId="189"/>
    <cellStyle name="Header2" xfId="190"/>
    <cellStyle name="Header2 2" xfId="1313"/>
    <cellStyle name="Header2 2 2" xfId="2006"/>
    <cellStyle name="Header2 2 2 2" xfId="2945"/>
    <cellStyle name="Header2 2 2 3" xfId="3470"/>
    <cellStyle name="Header2 2 3" xfId="2149"/>
    <cellStyle name="Header2 2 3 2" xfId="3395"/>
    <cellStyle name="Header2 2 3 3" xfId="3868"/>
    <cellStyle name="Header2 2 4" xfId="2049"/>
    <cellStyle name="Header2 2 5" xfId="2723"/>
    <cellStyle name="Header2 3" xfId="1586"/>
    <cellStyle name="Header2 3 2" xfId="840"/>
    <cellStyle name="Header2 3 3" xfId="3007"/>
    <cellStyle name="Header2 4" xfId="2127"/>
    <cellStyle name="Header2 5" xfId="2559"/>
    <cellStyle name="Heading" xfId="191"/>
    <cellStyle name="Heading 1" xfId="192"/>
    <cellStyle name="Heading 1 2" xfId="779"/>
    <cellStyle name="Heading 2" xfId="193"/>
    <cellStyle name="Heading 2 2" xfId="780"/>
    <cellStyle name="Heading 3" xfId="194"/>
    <cellStyle name="Heading 3 2" xfId="781"/>
    <cellStyle name="Heading 4" xfId="195"/>
    <cellStyle name="Heading 4 2" xfId="782"/>
    <cellStyle name="Hyperlink" xfId="610"/>
    <cellStyle name="Input" xfId="196"/>
    <cellStyle name="Input [yellow]" xfId="197"/>
    <cellStyle name="Input [yellow] 2" xfId="1315"/>
    <cellStyle name="Input [yellow] 2 2" xfId="1734"/>
    <cellStyle name="Input [yellow] 2 2 2" xfId="1435"/>
    <cellStyle name="Input [yellow] 2 2 2 2" xfId="3358"/>
    <cellStyle name="Input [yellow] 2 2 2 3" xfId="3831"/>
    <cellStyle name="Input [yellow] 2 2 3" xfId="2343"/>
    <cellStyle name="Input [yellow] 2 2 4" xfId="2480"/>
    <cellStyle name="Input [yellow] 2 2 5" xfId="3095"/>
    <cellStyle name="Input [yellow] 2 2 6" xfId="3588"/>
    <cellStyle name="Input [yellow] 2 3" xfId="1876"/>
    <cellStyle name="Input [yellow] 2 3 2" xfId="2411"/>
    <cellStyle name="Input [yellow] 2 4" xfId="1992"/>
    <cellStyle name="Input [yellow] 2 5" xfId="2152"/>
    <cellStyle name="Input [yellow] 3" xfId="1321"/>
    <cellStyle name="Input [yellow] 3 2" xfId="1737"/>
    <cellStyle name="Input [yellow] 3 2 2" xfId="2000"/>
    <cellStyle name="Input [yellow] 3 2 2 2" xfId="3361"/>
    <cellStyle name="Input [yellow] 3 2 2 3" xfId="3834"/>
    <cellStyle name="Input [yellow] 3 2 3" xfId="2346"/>
    <cellStyle name="Input [yellow] 3 2 4" xfId="2483"/>
    <cellStyle name="Input [yellow] 3 2 5" xfId="3098"/>
    <cellStyle name="Input [yellow] 3 2 6" xfId="3591"/>
    <cellStyle name="Input [yellow] 3 3" xfId="1879"/>
    <cellStyle name="Input [yellow] 3 3 2" xfId="2414"/>
    <cellStyle name="Input [yellow] 3 4" xfId="1277"/>
    <cellStyle name="Input [yellow] 3 5" xfId="2156"/>
    <cellStyle name="Input [yellow] 4" xfId="1513"/>
    <cellStyle name="Input [yellow] 4 2" xfId="923"/>
    <cellStyle name="Input [yellow] 4 2 2" xfId="3200"/>
    <cellStyle name="Input [yellow] 4 2 3" xfId="3673"/>
    <cellStyle name="Input [yellow] 4 3" xfId="2267"/>
    <cellStyle name="Input [yellow] 4 4" xfId="2142"/>
    <cellStyle name="Input [yellow] 4 5" xfId="2972"/>
    <cellStyle name="Input [yellow] 4 6" xfId="3487"/>
    <cellStyle name="Input [yellow] 5" xfId="1722"/>
    <cellStyle name="Input [yellow] 5 2" xfId="2335"/>
    <cellStyle name="Input [yellow] 6" xfId="875"/>
    <cellStyle name="Input [yellow] 7" xfId="2043"/>
    <cellStyle name="Input 10" xfId="723"/>
    <cellStyle name="Input 10 2" xfId="1487"/>
    <cellStyle name="Input 10 2 2" xfId="1863"/>
    <cellStyle name="Input 10 2 2 2" xfId="1932"/>
    <cellStyle name="Input 10 2 2 2 2" xfId="3437"/>
    <cellStyle name="Input 10 2 2 2 3" xfId="3910"/>
    <cellStyle name="Input 10 2 2 3" xfId="2398"/>
    <cellStyle name="Input 10 2 2 4" xfId="2528"/>
    <cellStyle name="Input 10 2 2 5" xfId="3190"/>
    <cellStyle name="Input 10 2 2 6" xfId="3664"/>
    <cellStyle name="Input 10 2 3" xfId="1918"/>
    <cellStyle name="Input 10 2 3 2" xfId="2453"/>
    <cellStyle name="Input 10 2 4" xfId="920"/>
    <cellStyle name="Input 10 2 5" xfId="2251"/>
    <cellStyle name="Input 10 3" xfId="1816"/>
    <cellStyle name="Input 10 3 2" xfId="1964"/>
    <cellStyle name="Input 10 3 2 2" xfId="3406"/>
    <cellStyle name="Input 10 3 2 3" xfId="3879"/>
    <cellStyle name="Input 10 3 3" xfId="2372"/>
    <cellStyle name="Input 10 3 4" xfId="2502"/>
    <cellStyle name="Input 10 3 5" xfId="3147"/>
    <cellStyle name="Input 10 3 6" xfId="3633"/>
    <cellStyle name="Input 10 4" xfId="1896"/>
    <cellStyle name="Input 10 4 2" xfId="2431"/>
    <cellStyle name="Input 10 5" xfId="1419"/>
    <cellStyle name="Input 10 5 2" xfId="2950"/>
    <cellStyle name="Input 10 6" xfId="1923"/>
    <cellStyle name="Input 10 7" xfId="2207"/>
    <cellStyle name="Input 11" xfId="783"/>
    <cellStyle name="Input 11 2" xfId="1833"/>
    <cellStyle name="Input 11 2 2" xfId="904"/>
    <cellStyle name="Input 11 2 2 2" xfId="3409"/>
    <cellStyle name="Input 11 2 2 3" xfId="3882"/>
    <cellStyle name="Input 11 2 3" xfId="2505"/>
    <cellStyle name="Input 11 2 4" xfId="3162"/>
    <cellStyle name="Input 11 2 5" xfId="3636"/>
    <cellStyle name="Input 11 3" xfId="2031"/>
    <cellStyle name="Input 11 3 2" xfId="2954"/>
    <cellStyle name="Input 11 3 3" xfId="3476"/>
    <cellStyle name="Input 11 4" xfId="2697"/>
    <cellStyle name="Input 12" xfId="778"/>
    <cellStyle name="Input 12 2" xfId="1832"/>
    <cellStyle name="Input 12 2 2" xfId="1963"/>
    <cellStyle name="Input 12 2 2 2" xfId="3408"/>
    <cellStyle name="Input 12 2 2 3" xfId="3881"/>
    <cellStyle name="Input 12 2 3" xfId="2504"/>
    <cellStyle name="Input 12 2 4" xfId="3161"/>
    <cellStyle name="Input 12 2 5" xfId="3635"/>
    <cellStyle name="Input 12 3" xfId="2032"/>
    <cellStyle name="Input 12 3 2" xfId="2953"/>
    <cellStyle name="Input 12 3 3" xfId="3475"/>
    <cellStyle name="Input 12 4" xfId="2696"/>
    <cellStyle name="Input 13" xfId="824"/>
    <cellStyle name="Input 13 2" xfId="1491"/>
    <cellStyle name="Input 13 2 2" xfId="1867"/>
    <cellStyle name="Input 13 2 2 2" xfId="1926"/>
    <cellStyle name="Input 13 2 2 2 2" xfId="3440"/>
    <cellStyle name="Input 13 2 2 2 3" xfId="3913"/>
    <cellStyle name="Input 13 2 2 3" xfId="2402"/>
    <cellStyle name="Input 13 2 2 4" xfId="2531"/>
    <cellStyle name="Input 13 2 2 5" xfId="3193"/>
    <cellStyle name="Input 13 2 2 6" xfId="3667"/>
    <cellStyle name="Input 13 2 3" xfId="1921"/>
    <cellStyle name="Input 13 2 3 2" xfId="2456"/>
    <cellStyle name="Input 13 2 4" xfId="1354"/>
    <cellStyle name="Input 13 2 5" xfId="2255"/>
    <cellStyle name="Input 13 3" xfId="1843"/>
    <cellStyle name="Input 13 3 2" xfId="1361"/>
    <cellStyle name="Input 13 3 2 2" xfId="3417"/>
    <cellStyle name="Input 13 3 2 3" xfId="3890"/>
    <cellStyle name="Input 13 3 3" xfId="2378"/>
    <cellStyle name="Input 13 3 4" xfId="2508"/>
    <cellStyle name="Input 13 3 5" xfId="3170"/>
    <cellStyle name="Input 13 3 6" xfId="3644"/>
    <cellStyle name="Input 13 4" xfId="1898"/>
    <cellStyle name="Input 13 4 2" xfId="2433"/>
    <cellStyle name="Input 13 5" xfId="1467"/>
    <cellStyle name="Input 13 5 2" xfId="2963"/>
    <cellStyle name="Input 13 6" xfId="1406"/>
    <cellStyle name="Input 13 7" xfId="2231"/>
    <cellStyle name="Input 14" xfId="825"/>
    <cellStyle name="Input 14 2" xfId="1492"/>
    <cellStyle name="Input 14 2 2" xfId="1868"/>
    <cellStyle name="Input 14 2 2 2" xfId="1935"/>
    <cellStyle name="Input 14 2 2 2 2" xfId="3441"/>
    <cellStyle name="Input 14 2 2 2 3" xfId="3914"/>
    <cellStyle name="Input 14 2 2 3" xfId="2403"/>
    <cellStyle name="Input 14 2 2 4" xfId="2532"/>
    <cellStyle name="Input 14 2 2 5" xfId="3194"/>
    <cellStyle name="Input 14 2 2 6" xfId="3668"/>
    <cellStyle name="Input 14 2 3" xfId="1922"/>
    <cellStyle name="Input 14 2 3 2" xfId="2457"/>
    <cellStyle name="Input 14 2 4" xfId="1278"/>
    <cellStyle name="Input 14 2 5" xfId="2256"/>
    <cellStyle name="Input 14 3" xfId="1844"/>
    <cellStyle name="Input 14 3 2" xfId="943"/>
    <cellStyle name="Input 14 3 2 2" xfId="3418"/>
    <cellStyle name="Input 14 3 2 3" xfId="3891"/>
    <cellStyle name="Input 14 3 3" xfId="2379"/>
    <cellStyle name="Input 14 3 4" xfId="2509"/>
    <cellStyle name="Input 14 3 5" xfId="3171"/>
    <cellStyle name="Input 14 3 6" xfId="3645"/>
    <cellStyle name="Input 14 4" xfId="1899"/>
    <cellStyle name="Input 14 4 2" xfId="2434"/>
    <cellStyle name="Input 14 5" xfId="1468"/>
    <cellStyle name="Input 14 5 2" xfId="2964"/>
    <cellStyle name="Input 14 6" xfId="1975"/>
    <cellStyle name="Input 14 7" xfId="2232"/>
    <cellStyle name="Input 15" xfId="823"/>
    <cellStyle name="Input 15 2" xfId="1490"/>
    <cellStyle name="Input 15 2 2" xfId="1866"/>
    <cellStyle name="Input 15 2 2 2" xfId="1947"/>
    <cellStyle name="Input 15 2 2 2 2" xfId="3439"/>
    <cellStyle name="Input 15 2 2 2 3" xfId="3912"/>
    <cellStyle name="Input 15 2 2 3" xfId="2401"/>
    <cellStyle name="Input 15 2 2 4" xfId="2530"/>
    <cellStyle name="Input 15 2 2 5" xfId="3192"/>
    <cellStyle name="Input 15 2 2 6" xfId="3666"/>
    <cellStyle name="Input 15 2 3" xfId="1920"/>
    <cellStyle name="Input 15 2 3 2" xfId="2455"/>
    <cellStyle name="Input 15 2 4" xfId="1331"/>
    <cellStyle name="Input 15 2 5" xfId="2254"/>
    <cellStyle name="Input 15 3" xfId="1842"/>
    <cellStyle name="Input 15 3 2" xfId="1454"/>
    <cellStyle name="Input 15 3 2 2" xfId="3416"/>
    <cellStyle name="Input 15 3 2 3" xfId="3889"/>
    <cellStyle name="Input 15 3 3" xfId="2377"/>
    <cellStyle name="Input 15 3 4" xfId="2507"/>
    <cellStyle name="Input 15 3 5" xfId="3169"/>
    <cellStyle name="Input 15 3 6" xfId="3643"/>
    <cellStyle name="Input 15 4" xfId="1897"/>
    <cellStyle name="Input 15 4 2" xfId="2432"/>
    <cellStyle name="Input 15 5" xfId="1466"/>
    <cellStyle name="Input 15 5 2" xfId="2962"/>
    <cellStyle name="Input 15 6" xfId="1976"/>
    <cellStyle name="Input 15 7" xfId="2230"/>
    <cellStyle name="Input 16" xfId="1314"/>
    <cellStyle name="Input 16 2" xfId="1733"/>
    <cellStyle name="Input 16 2 2" xfId="1414"/>
    <cellStyle name="Input 16 2 2 2" xfId="3357"/>
    <cellStyle name="Input 16 2 2 3" xfId="3830"/>
    <cellStyle name="Input 16 2 3" xfId="2342"/>
    <cellStyle name="Input 16 2 4" xfId="2479"/>
    <cellStyle name="Input 16 2 5" xfId="3094"/>
    <cellStyle name="Input 16 2 6" xfId="3587"/>
    <cellStyle name="Input 16 3" xfId="1875"/>
    <cellStyle name="Input 16 3 2" xfId="2410"/>
    <cellStyle name="Input 16 4" xfId="1359"/>
    <cellStyle name="Input 16 5" xfId="2151"/>
    <cellStyle name="Input 17" xfId="1322"/>
    <cellStyle name="Input 17 2" xfId="1738"/>
    <cellStyle name="Input 17 2 2" xfId="2015"/>
    <cellStyle name="Input 17 2 2 2" xfId="3362"/>
    <cellStyle name="Input 17 2 2 3" xfId="3835"/>
    <cellStyle name="Input 17 2 3" xfId="2347"/>
    <cellStyle name="Input 17 2 4" xfId="2484"/>
    <cellStyle name="Input 17 2 5" xfId="3099"/>
    <cellStyle name="Input 17 2 6" xfId="3592"/>
    <cellStyle name="Input 17 3" xfId="1880"/>
    <cellStyle name="Input 17 3 2" xfId="2415"/>
    <cellStyle name="Input 17 4" xfId="1991"/>
    <cellStyle name="Input 17 5" xfId="2157"/>
    <cellStyle name="Input 18" xfId="1488"/>
    <cellStyle name="Input 18 2" xfId="1864"/>
    <cellStyle name="Input 18 2 2" xfId="1933"/>
    <cellStyle name="Input 18 2 2 2" xfId="3438"/>
    <cellStyle name="Input 18 2 2 3" xfId="3911"/>
    <cellStyle name="Input 18 2 3" xfId="2399"/>
    <cellStyle name="Input 18 2 4" xfId="2529"/>
    <cellStyle name="Input 18 2 5" xfId="3191"/>
    <cellStyle name="Input 18 2 6" xfId="3665"/>
    <cellStyle name="Input 18 3" xfId="1919"/>
    <cellStyle name="Input 18 3 2" xfId="2454"/>
    <cellStyle name="Input 18 4" xfId="921"/>
    <cellStyle name="Input 18 5" xfId="2252"/>
    <cellStyle name="Input 19" xfId="1512"/>
    <cellStyle name="Input 19 2" xfId="877"/>
    <cellStyle name="Input 19 2 2" xfId="3199"/>
    <cellStyle name="Input 19 2 3" xfId="3672"/>
    <cellStyle name="Input 19 3" xfId="2266"/>
    <cellStyle name="Input 19 4" xfId="2215"/>
    <cellStyle name="Input 19 5" xfId="2971"/>
    <cellStyle name="Input 19 6" xfId="3486"/>
    <cellStyle name="Input 2" xfId="198"/>
    <cellStyle name="Input 2 10" xfId="2044"/>
    <cellStyle name="Input 2 2" xfId="474"/>
    <cellStyle name="Input 2 2 2" xfId="1343"/>
    <cellStyle name="Input 2 2 2 2" xfId="1757"/>
    <cellStyle name="Input 2 2 2 2 2" xfId="1995"/>
    <cellStyle name="Input 2 2 2 2 2 2" xfId="3376"/>
    <cellStyle name="Input 2 2 2 2 2 3" xfId="3849"/>
    <cellStyle name="Input 2 2 2 2 3" xfId="2354"/>
    <cellStyle name="Input 2 2 2 2 4" xfId="2491"/>
    <cellStyle name="Input 2 2 2 2 5" xfId="3116"/>
    <cellStyle name="Input 2 2 2 2 6" xfId="3605"/>
    <cellStyle name="Input 2 2 2 3" xfId="1886"/>
    <cellStyle name="Input 2 2 2 3 2" xfId="2421"/>
    <cellStyle name="Input 2 2 2 4" xfId="1990"/>
    <cellStyle name="Input 2 2 2 5" xfId="2171"/>
    <cellStyle name="Input 2 2 3" xfId="1473"/>
    <cellStyle name="Input 2 2 3 2" xfId="1849"/>
    <cellStyle name="Input 2 2 3 2 2" xfId="1960"/>
    <cellStyle name="Input 2 2 3 2 2 2" xfId="3423"/>
    <cellStyle name="Input 2 2 3 2 2 3" xfId="3896"/>
    <cellStyle name="Input 2 2 3 2 3" xfId="2384"/>
    <cellStyle name="Input 2 2 3 2 4" xfId="2514"/>
    <cellStyle name="Input 2 2 3 2 5" xfId="3176"/>
    <cellStyle name="Input 2 2 3 2 6" xfId="3650"/>
    <cellStyle name="Input 2 2 3 3" xfId="1904"/>
    <cellStyle name="Input 2 2 3 3 2" xfId="2439"/>
    <cellStyle name="Input 2 2 3 4" xfId="911"/>
    <cellStyle name="Input 2 2 3 5" xfId="2237"/>
    <cellStyle name="Input 2 2 4" xfId="1669"/>
    <cellStyle name="Input 2 2 4 2" xfId="1984"/>
    <cellStyle name="Input 2 2 4 2 2" xfId="3305"/>
    <cellStyle name="Input 2 2 4 2 3" xfId="3778"/>
    <cellStyle name="Input 2 2 4 3" xfId="2312"/>
    <cellStyle name="Input 2 2 4 4" xfId="2201"/>
    <cellStyle name="Input 2 2 4 5" xfId="3042"/>
    <cellStyle name="Input 2 2 4 6" xfId="3547"/>
    <cellStyle name="Input 2 2 5" xfId="1603"/>
    <cellStyle name="Input 2 2 5 2" xfId="2296"/>
    <cellStyle name="Input 2 2 6" xfId="1041"/>
    <cellStyle name="Input 2 2 6 2" xfId="2829"/>
    <cellStyle name="Input 2 2 7" xfId="2095"/>
    <cellStyle name="Input 2 3" xfId="1056"/>
    <cellStyle name="Input 2 3 2" xfId="1673"/>
    <cellStyle name="Input 2 3 2 2" xfId="1417"/>
    <cellStyle name="Input 2 3 2 2 2" xfId="3308"/>
    <cellStyle name="Input 2 3 2 2 3" xfId="3781"/>
    <cellStyle name="Input 2 3 2 3" xfId="2314"/>
    <cellStyle name="Input 2 3 2 4" xfId="2204"/>
    <cellStyle name="Input 2 3 2 5" xfId="3045"/>
    <cellStyle name="Input 2 3 2 6" xfId="3550"/>
    <cellStyle name="Input 2 3 3" xfId="1495"/>
    <cellStyle name="Input 2 3 3 2" xfId="2258"/>
    <cellStyle name="Input 2 3 4" xfId="2098"/>
    <cellStyle name="Input 2 4" xfId="1018"/>
    <cellStyle name="Input 2 4 2" xfId="1659"/>
    <cellStyle name="Input 2 4 2 2" xfId="1319"/>
    <cellStyle name="Input 2 4 2 2 2" xfId="3295"/>
    <cellStyle name="Input 2 4 2 2 3" xfId="3768"/>
    <cellStyle name="Input 2 4 2 3" xfId="2311"/>
    <cellStyle name="Input 2 4 2 4" xfId="2198"/>
    <cellStyle name="Input 2 4 2 5" xfId="3032"/>
    <cellStyle name="Input 2 4 2 6" xfId="3537"/>
    <cellStyle name="Input 2 4 3" xfId="1652"/>
    <cellStyle name="Input 2 4 3 2" xfId="2309"/>
    <cellStyle name="Input 2 4 4" xfId="2094"/>
    <cellStyle name="Input 2 5" xfId="1316"/>
    <cellStyle name="Input 2 5 2" xfId="1735"/>
    <cellStyle name="Input 2 5 2 2" xfId="901"/>
    <cellStyle name="Input 2 5 2 2 2" xfId="3359"/>
    <cellStyle name="Input 2 5 2 2 3" xfId="3832"/>
    <cellStyle name="Input 2 5 2 3" xfId="2344"/>
    <cellStyle name="Input 2 5 2 4" xfId="2481"/>
    <cellStyle name="Input 2 5 2 5" xfId="3096"/>
    <cellStyle name="Input 2 5 2 6" xfId="3589"/>
    <cellStyle name="Input 2 5 3" xfId="1877"/>
    <cellStyle name="Input 2 5 3 2" xfId="2412"/>
    <cellStyle name="Input 2 5 4" xfId="2022"/>
    <cellStyle name="Input 2 5 5" xfId="2153"/>
    <cellStyle name="Input 2 6" xfId="1320"/>
    <cellStyle name="Input 2 6 2" xfId="1736"/>
    <cellStyle name="Input 2 6 2 2" xfId="1336"/>
    <cellStyle name="Input 2 6 2 2 2" xfId="3360"/>
    <cellStyle name="Input 2 6 2 2 3" xfId="3833"/>
    <cellStyle name="Input 2 6 2 3" xfId="2345"/>
    <cellStyle name="Input 2 6 2 4" xfId="2482"/>
    <cellStyle name="Input 2 6 2 5" xfId="3097"/>
    <cellStyle name="Input 2 6 2 6" xfId="3590"/>
    <cellStyle name="Input 2 6 3" xfId="1878"/>
    <cellStyle name="Input 2 6 3 2" xfId="2413"/>
    <cellStyle name="Input 2 6 4" xfId="1415"/>
    <cellStyle name="Input 2 6 5" xfId="2155"/>
    <cellStyle name="Input 2 7" xfId="1514"/>
    <cellStyle name="Input 2 7 2" xfId="1434"/>
    <cellStyle name="Input 2 7 2 2" xfId="3201"/>
    <cellStyle name="Input 2 7 2 3" xfId="3674"/>
    <cellStyle name="Input 2 7 3" xfId="2268"/>
    <cellStyle name="Input 2 7 4" xfId="2295"/>
    <cellStyle name="Input 2 7 5" xfId="2973"/>
    <cellStyle name="Input 2 7 6" xfId="3488"/>
    <cellStyle name="Input 2 8" xfId="1784"/>
    <cellStyle name="Input 2 8 2" xfId="2362"/>
    <cellStyle name="Input 2 9" xfId="876"/>
    <cellStyle name="Input 20" xfId="1776"/>
    <cellStyle name="Input 20 2" xfId="2359"/>
    <cellStyle name="Input 21" xfId="874"/>
    <cellStyle name="Input 21 2" xfId="2793"/>
    <cellStyle name="Input 22" xfId="1373"/>
    <cellStyle name="Input 22 2" xfId="2939"/>
    <cellStyle name="Input 23" xfId="1978"/>
    <cellStyle name="Input 23 2" xfId="3195"/>
    <cellStyle name="Input 24" xfId="2042"/>
    <cellStyle name="Input 25" xfId="2082"/>
    <cellStyle name="Input 26" xfId="2143"/>
    <cellStyle name="Input 27" xfId="2560"/>
    <cellStyle name="Input 28" xfId="2905"/>
    <cellStyle name="Input 3" xfId="473"/>
    <cellStyle name="Input 3 2" xfId="1472"/>
    <cellStyle name="Input 3 2 2" xfId="1848"/>
    <cellStyle name="Input 3 2 2 2" xfId="1302"/>
    <cellStyle name="Input 3 2 2 2 2" xfId="3422"/>
    <cellStyle name="Input 3 2 2 2 3" xfId="3895"/>
    <cellStyle name="Input 3 2 2 3" xfId="2383"/>
    <cellStyle name="Input 3 2 2 4" xfId="2513"/>
    <cellStyle name="Input 3 2 2 5" xfId="3175"/>
    <cellStyle name="Input 3 2 2 6" xfId="3649"/>
    <cellStyle name="Input 3 2 3" xfId="1903"/>
    <cellStyle name="Input 3 2 3 2" xfId="2438"/>
    <cellStyle name="Input 3 2 4" xfId="839"/>
    <cellStyle name="Input 3 2 5" xfId="2236"/>
    <cellStyle name="Input 3 3" xfId="1612"/>
    <cellStyle name="Input 3 3 2" xfId="2020"/>
    <cellStyle name="Input 3 3 2 2" xfId="3275"/>
    <cellStyle name="Input 3 3 2 3" xfId="3748"/>
    <cellStyle name="Input 3 3 3" xfId="2298"/>
    <cellStyle name="Input 3 3 4" xfId="2026"/>
    <cellStyle name="Input 3 3 5" xfId="3013"/>
    <cellStyle name="Input 3 3 6" xfId="3519"/>
    <cellStyle name="Input 3 4" xfId="1510"/>
    <cellStyle name="Input 3 4 2" xfId="2264"/>
    <cellStyle name="Input 3 5" xfId="1342"/>
    <cellStyle name="Input 3 6" xfId="1273"/>
    <cellStyle name="Input 3 7" xfId="2170"/>
    <cellStyle name="Input 4" xfId="598"/>
    <cellStyle name="Input 4 2" xfId="1480"/>
    <cellStyle name="Input 4 2 2" xfId="1856"/>
    <cellStyle name="Input 4 2 2 2" xfId="1951"/>
    <cellStyle name="Input 4 2 2 2 2" xfId="3430"/>
    <cellStyle name="Input 4 2 2 2 3" xfId="3903"/>
    <cellStyle name="Input 4 2 2 3" xfId="2391"/>
    <cellStyle name="Input 4 2 2 4" xfId="2521"/>
    <cellStyle name="Input 4 2 2 5" xfId="3183"/>
    <cellStyle name="Input 4 2 2 6" xfId="3657"/>
    <cellStyle name="Input 4 2 3" xfId="1911"/>
    <cellStyle name="Input 4 2 3 2" xfId="2446"/>
    <cellStyle name="Input 4 2 4" xfId="1329"/>
    <cellStyle name="Input 4 2 5" xfId="2244"/>
    <cellStyle name="Input 4 3" xfId="1613"/>
    <cellStyle name="Input 4 3 2" xfId="1972"/>
    <cellStyle name="Input 4 3 2 2" xfId="3276"/>
    <cellStyle name="Input 4 3 2 3" xfId="3749"/>
    <cellStyle name="Input 4 3 3" xfId="2299"/>
    <cellStyle name="Input 4 3 4" xfId="2025"/>
    <cellStyle name="Input 4 3 5" xfId="3014"/>
    <cellStyle name="Input 4 3 6" xfId="3520"/>
    <cellStyle name="Input 4 4" xfId="1509"/>
    <cellStyle name="Input 4 4 2" xfId="2263"/>
    <cellStyle name="Input 4 5" xfId="1385"/>
    <cellStyle name="Input 4 6" xfId="1959"/>
    <cellStyle name="Input 4 7" xfId="2191"/>
    <cellStyle name="Input 5" xfId="609"/>
    <cellStyle name="Input 5 2" xfId="1483"/>
    <cellStyle name="Input 5 2 2" xfId="1859"/>
    <cellStyle name="Input 5 2 2 2" xfId="1927"/>
    <cellStyle name="Input 5 2 2 2 2" xfId="3433"/>
    <cellStyle name="Input 5 2 2 2 3" xfId="3906"/>
    <cellStyle name="Input 5 2 2 3" xfId="2394"/>
    <cellStyle name="Input 5 2 2 4" xfId="2524"/>
    <cellStyle name="Input 5 2 2 5" xfId="3186"/>
    <cellStyle name="Input 5 2 2 6" xfId="3660"/>
    <cellStyle name="Input 5 2 3" xfId="1914"/>
    <cellStyle name="Input 5 2 3 2" xfId="2449"/>
    <cellStyle name="Input 5 2 4" xfId="1145"/>
    <cellStyle name="Input 5 2 5" xfId="2247"/>
    <cellStyle name="Input 5 3" xfId="1614"/>
    <cellStyle name="Input 5 3 2" xfId="1397"/>
    <cellStyle name="Input 5 3 2 2" xfId="3277"/>
    <cellStyle name="Input 5 3 2 3" xfId="3750"/>
    <cellStyle name="Input 5 3 3" xfId="2300"/>
    <cellStyle name="Input 5 3 4" xfId="2209"/>
    <cellStyle name="Input 5 3 5" xfId="3015"/>
    <cellStyle name="Input 5 3 6" xfId="3521"/>
    <cellStyle name="Input 5 4" xfId="1508"/>
    <cellStyle name="Input 5 4 2" xfId="2262"/>
    <cellStyle name="Input 5 5" xfId="1391"/>
    <cellStyle name="Input 5 6" xfId="1979"/>
    <cellStyle name="Input 5 7" xfId="2195"/>
    <cellStyle name="Input 6" xfId="589"/>
    <cellStyle name="Input 6 2" xfId="1479"/>
    <cellStyle name="Input 6 2 2" xfId="1855"/>
    <cellStyle name="Input 6 2 2 2" xfId="1925"/>
    <cellStyle name="Input 6 2 2 2 2" xfId="3429"/>
    <cellStyle name="Input 6 2 2 2 3" xfId="3902"/>
    <cellStyle name="Input 6 2 2 3" xfId="2390"/>
    <cellStyle name="Input 6 2 2 4" xfId="2520"/>
    <cellStyle name="Input 6 2 2 5" xfId="3182"/>
    <cellStyle name="Input 6 2 2 6" xfId="3656"/>
    <cellStyle name="Input 6 2 3" xfId="1910"/>
    <cellStyle name="Input 6 2 3 2" xfId="2445"/>
    <cellStyle name="Input 6 2 4" xfId="917"/>
    <cellStyle name="Input 6 2 5" xfId="2243"/>
    <cellStyle name="Input 6 3" xfId="1805"/>
    <cellStyle name="Input 6 3 2" xfId="902"/>
    <cellStyle name="Input 6 3 2 2" xfId="3399"/>
    <cellStyle name="Input 6 3 2 3" xfId="3872"/>
    <cellStyle name="Input 6 3 3" xfId="2368"/>
    <cellStyle name="Input 6 3 4" xfId="2498"/>
    <cellStyle name="Input 6 3 5" xfId="3140"/>
    <cellStyle name="Input 6 3 6" xfId="3626"/>
    <cellStyle name="Input 6 4" xfId="1892"/>
    <cellStyle name="Input 6 4 2" xfId="2427"/>
    <cellStyle name="Input 6 5" xfId="1382"/>
    <cellStyle name="Input 6 5 2" xfId="2941"/>
    <cellStyle name="Input 6 6" xfId="1457"/>
    <cellStyle name="Input 6 7" xfId="2189"/>
    <cellStyle name="Input 7" xfId="611"/>
    <cellStyle name="Input 7 2" xfId="1484"/>
    <cellStyle name="Input 7 2 2" xfId="1860"/>
    <cellStyle name="Input 7 2 2 2" xfId="1930"/>
    <cellStyle name="Input 7 2 2 2 2" xfId="3434"/>
    <cellStyle name="Input 7 2 2 2 3" xfId="3907"/>
    <cellStyle name="Input 7 2 2 3" xfId="2395"/>
    <cellStyle name="Input 7 2 2 4" xfId="2525"/>
    <cellStyle name="Input 7 2 2 5" xfId="3187"/>
    <cellStyle name="Input 7 2 2 6" xfId="3661"/>
    <cellStyle name="Input 7 2 3" xfId="1915"/>
    <cellStyle name="Input 7 2 3 2" xfId="2450"/>
    <cellStyle name="Input 7 2 4" xfId="919"/>
    <cellStyle name="Input 7 2 5" xfId="2248"/>
    <cellStyle name="Input 7 3" xfId="1807"/>
    <cellStyle name="Input 7 3 2" xfId="1358"/>
    <cellStyle name="Input 7 3 2 2" xfId="3401"/>
    <cellStyle name="Input 7 3 2 3" xfId="3874"/>
    <cellStyle name="Input 7 3 3" xfId="2369"/>
    <cellStyle name="Input 7 3 4" xfId="2499"/>
    <cellStyle name="Input 7 3 5" xfId="3142"/>
    <cellStyle name="Input 7 3 6" xfId="3628"/>
    <cellStyle name="Input 7 4" xfId="1893"/>
    <cellStyle name="Input 7 4 2" xfId="2428"/>
    <cellStyle name="Input 7 5" xfId="1392"/>
    <cellStyle name="Input 7 5 2" xfId="2943"/>
    <cellStyle name="Input 7 6" xfId="2023"/>
    <cellStyle name="Input 7 7" xfId="2196"/>
    <cellStyle name="Input 8" xfId="713"/>
    <cellStyle name="Input 8 2" xfId="1485"/>
    <cellStyle name="Input 8 2 2" xfId="1861"/>
    <cellStyle name="Input 8 2 2 2" xfId="1931"/>
    <cellStyle name="Input 8 2 2 2 2" xfId="3435"/>
    <cellStyle name="Input 8 2 2 2 3" xfId="3908"/>
    <cellStyle name="Input 8 2 2 3" xfId="2396"/>
    <cellStyle name="Input 8 2 2 4" xfId="2526"/>
    <cellStyle name="Input 8 2 2 5" xfId="3188"/>
    <cellStyle name="Input 8 2 2 6" xfId="3662"/>
    <cellStyle name="Input 8 2 3" xfId="1916"/>
    <cellStyle name="Input 8 2 3 2" xfId="2451"/>
    <cellStyle name="Input 8 2 4" xfId="1146"/>
    <cellStyle name="Input 8 2 5" xfId="2249"/>
    <cellStyle name="Input 8 3" xfId="1809"/>
    <cellStyle name="Input 8 3 2" xfId="1395"/>
    <cellStyle name="Input 8 3 2 2" xfId="3402"/>
    <cellStyle name="Input 8 3 2 3" xfId="3875"/>
    <cellStyle name="Input 8 3 3" xfId="2370"/>
    <cellStyle name="Input 8 3 4" xfId="2500"/>
    <cellStyle name="Input 8 3 5" xfId="3143"/>
    <cellStyle name="Input 8 3 6" xfId="3629"/>
    <cellStyle name="Input 8 4" xfId="1894"/>
    <cellStyle name="Input 8 4 2" xfId="2429"/>
    <cellStyle name="Input 8 5" xfId="1416"/>
    <cellStyle name="Input 8 5 2" xfId="2946"/>
    <cellStyle name="Input 8 6" xfId="1924"/>
    <cellStyle name="Input 8 7" xfId="2205"/>
    <cellStyle name="Input 9" xfId="716"/>
    <cellStyle name="Input 9 2" xfId="1486"/>
    <cellStyle name="Input 9 2 2" xfId="1862"/>
    <cellStyle name="Input 9 2 2 2" xfId="946"/>
    <cellStyle name="Input 9 2 2 2 2" xfId="3436"/>
    <cellStyle name="Input 9 2 2 2 3" xfId="3909"/>
    <cellStyle name="Input 9 2 2 3" xfId="2397"/>
    <cellStyle name="Input 9 2 2 4" xfId="2527"/>
    <cellStyle name="Input 9 2 2 5" xfId="3189"/>
    <cellStyle name="Input 9 2 2 6" xfId="3663"/>
    <cellStyle name="Input 9 2 3" xfId="1917"/>
    <cellStyle name="Input 9 2 3 2" xfId="2452"/>
    <cellStyle name="Input 9 2 4" xfId="1463"/>
    <cellStyle name="Input 9 2 5" xfId="2250"/>
    <cellStyle name="Input 9 3" xfId="1811"/>
    <cellStyle name="Input 9 3 2" xfId="905"/>
    <cellStyle name="Input 9 3 2 2" xfId="3403"/>
    <cellStyle name="Input 9 3 2 3" xfId="3876"/>
    <cellStyle name="Input 9 3 3" xfId="2371"/>
    <cellStyle name="Input 9 3 4" xfId="2501"/>
    <cellStyle name="Input 9 3 5" xfId="3144"/>
    <cellStyle name="Input 9 3 6" xfId="3630"/>
    <cellStyle name="Input 9 4" xfId="1895"/>
    <cellStyle name="Input 9 4 2" xfId="2430"/>
    <cellStyle name="Input 9 5" xfId="1418"/>
    <cellStyle name="Input 9 5 2" xfId="2947"/>
    <cellStyle name="Input 9 6" xfId="1372"/>
    <cellStyle name="Input 9 7" xfId="2206"/>
    <cellStyle name="Input_6.05(31500+0.5)" xfId="608"/>
    <cellStyle name="Link Currency (0)" xfId="199"/>
    <cellStyle name="Link Currency (2)" xfId="200"/>
    <cellStyle name="Link Units (0)" xfId="201"/>
    <cellStyle name="Link Units (1)" xfId="202"/>
    <cellStyle name="Link Units (1) 2" xfId="203"/>
    <cellStyle name="Link Units (1) 2 2" xfId="784"/>
    <cellStyle name="Link Units (1) 2 2 2" xfId="1447"/>
    <cellStyle name="Link Units (1) 2 2 3" xfId="1042"/>
    <cellStyle name="Link Units (1) 2 3" xfId="1054"/>
    <cellStyle name="Link Units (1) 2 4" xfId="1026"/>
    <cellStyle name="Link Units (1) 3" xfId="204"/>
    <cellStyle name="Link Units (1) 3 2" xfId="785"/>
    <cellStyle name="Link Units (2)" xfId="205"/>
    <cellStyle name="Linked Cell" xfId="206"/>
    <cellStyle name="Linked Cell 2" xfId="786"/>
    <cellStyle name="Neutral" xfId="207"/>
    <cellStyle name="Neutral 2" xfId="787"/>
    <cellStyle name="Normal - Style1" xfId="208"/>
    <cellStyle name="Normal - Style1 2" xfId="209"/>
    <cellStyle name="Normal - Style1 2 2" xfId="475"/>
    <cellStyle name="Normal - Style1 3" xfId="721"/>
    <cellStyle name="Normal - Style1 3 2" xfId="1814"/>
    <cellStyle name="Normal - Style1 3 3" xfId="1615"/>
    <cellStyle name="Normal 5" xfId="579"/>
    <cellStyle name="Normal 6" xfId="530"/>
    <cellStyle name="Normal_# 41-Market &amp;Trends" xfId="210"/>
    <cellStyle name="Normal1" xfId="211"/>
    <cellStyle name="normбlnм_laroux" xfId="212"/>
    <cellStyle name="Note" xfId="213"/>
    <cellStyle name="Note 2" xfId="788"/>
    <cellStyle name="Note 2 2" xfId="1834"/>
    <cellStyle name="Note 2 2 2" xfId="1281"/>
    <cellStyle name="Note 2 2 2 2" xfId="3410"/>
    <cellStyle name="Note 2 2 2 3" xfId="3883"/>
    <cellStyle name="Note 2 2 3" xfId="2506"/>
    <cellStyle name="Note 2 2 4" xfId="3163"/>
    <cellStyle name="Note 2 2 5" xfId="3637"/>
    <cellStyle name="Note 2 3" xfId="2117"/>
    <cellStyle name="Note 2 3 2" xfId="2955"/>
    <cellStyle name="Note 2 3 3" xfId="3477"/>
    <cellStyle name="Note 2 4" xfId="2698"/>
    <cellStyle name="Note 3" xfId="1616"/>
    <cellStyle name="Note 3 2" xfId="2019"/>
    <cellStyle name="Note 3 2 2" xfId="3016"/>
    <cellStyle name="Note 3 3" xfId="2126"/>
    <cellStyle name="Note 3 3 2" xfId="3278"/>
    <cellStyle name="Note 3 3 3" xfId="3751"/>
    <cellStyle name="Note 3 4" xfId="2724"/>
    <cellStyle name="Note 3 5" xfId="2825"/>
    <cellStyle name="Note 4" xfId="2221"/>
    <cellStyle name="Note 5" xfId="2561"/>
    <cellStyle name="numbers" xfId="214"/>
    <cellStyle name="numbers 2" xfId="215"/>
    <cellStyle name="numbers 2 2" xfId="477"/>
    <cellStyle name="numbers 2 3" xfId="1053"/>
    <cellStyle name="numbers 2 4" xfId="1035"/>
    <cellStyle name="numbers 3" xfId="476"/>
    <cellStyle name="Option" xfId="607"/>
    <cellStyle name="Output" xfId="216"/>
    <cellStyle name="Output 2" xfId="789"/>
    <cellStyle name="Output 2 2" xfId="1835"/>
    <cellStyle name="Output 2 2 2" xfId="1340"/>
    <cellStyle name="Output 2 2 2 2" xfId="3411"/>
    <cellStyle name="Output 2 2 2 3" xfId="3884"/>
    <cellStyle name="Output 2 2 3" xfId="3164"/>
    <cellStyle name="Output 2 2 4" xfId="3638"/>
    <cellStyle name="Output 2 3" xfId="2103"/>
    <cellStyle name="Output 2 3 2" xfId="2956"/>
    <cellStyle name="Output 2 3 3" xfId="3478"/>
    <cellStyle name="Output 2 4" xfId="2699"/>
    <cellStyle name="Output 3" xfId="1617"/>
    <cellStyle name="Output 3 2" xfId="1971"/>
    <cellStyle name="Output 3 2 2" xfId="3279"/>
    <cellStyle name="Output 3 2 3" xfId="3752"/>
    <cellStyle name="Output 3 3" xfId="2725"/>
    <cellStyle name="Output 3 4" xfId="2557"/>
    <cellStyle name="Output 4" xfId="2097"/>
    <cellStyle name="Output 5" xfId="2562"/>
    <cellStyle name="paint" xfId="217"/>
    <cellStyle name="Percent (0)" xfId="218"/>
    <cellStyle name="Percent (0) 2" xfId="219"/>
    <cellStyle name="Percent (0) 2 2" xfId="479"/>
    <cellStyle name="Percent (0) 2 3" xfId="1051"/>
    <cellStyle name="Percent (0) 2 4" xfId="1036"/>
    <cellStyle name="Percent (0) 3" xfId="478"/>
    <cellStyle name="Percent [0]" xfId="220"/>
    <cellStyle name="Percent [0] 2" xfId="221"/>
    <cellStyle name="Percent [0] 2 2" xfId="790"/>
    <cellStyle name="Percent [0] 2 2 2" xfId="1449"/>
    <cellStyle name="Percent [0] 2 2 3" xfId="1047"/>
    <cellStyle name="Percent [0] 2 3" xfId="1050"/>
    <cellStyle name="Percent [0] 2 4" xfId="1038"/>
    <cellStyle name="Percent [0] 3" xfId="222"/>
    <cellStyle name="Percent [0] 3 2" xfId="791"/>
    <cellStyle name="Percent [00]" xfId="223"/>
    <cellStyle name="Percent [2]" xfId="224"/>
    <cellStyle name="Percent [2] 2" xfId="225"/>
    <cellStyle name="Percent [2] 2 2" xfId="481"/>
    <cellStyle name="Percent [2] 2 3" xfId="1048"/>
    <cellStyle name="Percent [2] 2 4" xfId="1039"/>
    <cellStyle name="Percent [2] 3" xfId="480"/>
    <cellStyle name="Percent_#6 Temps &amp; Contractors" xfId="226"/>
    <cellStyle name="piw#" xfId="227"/>
    <cellStyle name="piw%" xfId="228"/>
    <cellStyle name="PrePop Currency (0)" xfId="229"/>
    <cellStyle name="PrePop Currency (2)" xfId="230"/>
    <cellStyle name="PrePop Units (0)" xfId="231"/>
    <cellStyle name="PrePop Units (1)" xfId="232"/>
    <cellStyle name="PrePop Units (1) 2" xfId="233"/>
    <cellStyle name="PrePop Units (1) 2 2" xfId="792"/>
    <cellStyle name="PrePop Units (1) 2 2 2" xfId="1451"/>
    <cellStyle name="PrePop Units (1) 2 2 3" xfId="1052"/>
    <cellStyle name="PrePop Units (1) 2 3" xfId="1044"/>
    <cellStyle name="PrePop Units (1) 2 4" xfId="1043"/>
    <cellStyle name="PrePop Units (1) 3" xfId="234"/>
    <cellStyle name="PrePop Units (1) 3 2" xfId="793"/>
    <cellStyle name="PrePop Units (2)" xfId="235"/>
    <cellStyle name="Price_Body" xfId="236"/>
    <cellStyle name="Rubles" xfId="237"/>
    <cellStyle name="SAPBEXaggData" xfId="12"/>
    <cellStyle name="SAPBEXaggData 2" xfId="1516"/>
    <cellStyle name="SAPBEXaggData 2 2" xfId="878"/>
    <cellStyle name="SAPBEXaggData 2 2 2" xfId="3202"/>
    <cellStyle name="SAPBEXaggData 2 2 3" xfId="3675"/>
    <cellStyle name="SAPBEXaggData 2 3" xfId="2726"/>
    <cellStyle name="SAPBEXaggData 2 4" xfId="2883"/>
    <cellStyle name="SAPBEXaggData 3" xfId="2125"/>
    <cellStyle name="SAPBEXaggData 4" xfId="2534"/>
    <cellStyle name="SAPBEXaggDataEmph" xfId="238"/>
    <cellStyle name="SAPBEXaggDataEmph 2" xfId="1517"/>
    <cellStyle name="SAPBEXaggDataEmph 2 2" xfId="924"/>
    <cellStyle name="SAPBEXaggDataEmph 2 2 2" xfId="3203"/>
    <cellStyle name="SAPBEXaggDataEmph 2 2 3" xfId="3676"/>
    <cellStyle name="SAPBEXaggDataEmph 2 3" xfId="2727"/>
    <cellStyle name="SAPBEXaggDataEmph 2 4" xfId="2859"/>
    <cellStyle name="SAPBEXaggDataEmph 3" xfId="2321"/>
    <cellStyle name="SAPBEXaggDataEmph 4" xfId="2563"/>
    <cellStyle name="SAPBEXaggItem" xfId="239"/>
    <cellStyle name="SAPBEXaggItem 2" xfId="1518"/>
    <cellStyle name="SAPBEXaggItem 2 2" xfId="1300"/>
    <cellStyle name="SAPBEXaggItem 2 2 2" xfId="3204"/>
    <cellStyle name="SAPBEXaggItem 2 2 3" xfId="3677"/>
    <cellStyle name="SAPBEXaggItem 2 3" xfId="2728"/>
    <cellStyle name="SAPBEXaggItem 2 4" xfId="2721"/>
    <cellStyle name="SAPBEXaggItem 3" xfId="2229"/>
    <cellStyle name="SAPBEXaggItem 4" xfId="2564"/>
    <cellStyle name="SAPBEXaggItemX" xfId="240"/>
    <cellStyle name="SAPBEXaggItemX 2" xfId="1519"/>
    <cellStyle name="SAPBEXaggItemX 2 2" xfId="868"/>
    <cellStyle name="SAPBEXaggItemX 2 2 2" xfId="3205"/>
    <cellStyle name="SAPBEXaggItemX 2 2 3" xfId="3678"/>
    <cellStyle name="SAPBEXaggItemX 2 3" xfId="2729"/>
    <cellStyle name="SAPBEXaggItemX 2 4" xfId="2556"/>
    <cellStyle name="SAPBEXaggItemX 3" xfId="2112"/>
    <cellStyle name="SAPBEXaggItemX 4" xfId="2565"/>
    <cellStyle name="SAPBEXchaText" xfId="241"/>
    <cellStyle name="SAPBEXchaText 2" xfId="242"/>
    <cellStyle name="SAPBEXchaText 2 2" xfId="483"/>
    <cellStyle name="SAPBEXchaText 2 2 2" xfId="1672"/>
    <cellStyle name="SAPBEXchaText 2 2 2 2" xfId="889"/>
    <cellStyle name="SAPBEXchaText 2 2 2 2 2" xfId="3307"/>
    <cellStyle name="SAPBEXchaText 2 2 2 2 3" xfId="3780"/>
    <cellStyle name="SAPBEXchaText 2 2 2 3" xfId="3044"/>
    <cellStyle name="SAPBEXchaText 2 2 2 4" xfId="3549"/>
    <cellStyle name="SAPBEXchaText 2 2 3" xfId="2061"/>
    <cellStyle name="SAPBEXchaText 2 2 3 2" xfId="2831"/>
    <cellStyle name="SAPBEXchaText 2 2 3 3" xfId="2539"/>
    <cellStyle name="SAPBEXchaText 2 2 4" xfId="2640"/>
    <cellStyle name="SAPBEXchaText 2 3" xfId="1040"/>
    <cellStyle name="SAPBEXchaText 2 3 2" xfId="1668"/>
    <cellStyle name="SAPBEXchaText 2 3 2 2" xfId="1376"/>
    <cellStyle name="SAPBEXchaText 2 3 2 2 2" xfId="3304"/>
    <cellStyle name="SAPBEXchaText 2 3 2 2 3" xfId="3777"/>
    <cellStyle name="SAPBEXchaText 2 3 2 3" xfId="3041"/>
    <cellStyle name="SAPBEXchaText 2 3 2 4" xfId="3546"/>
    <cellStyle name="SAPBEXchaText 2 3 3" xfId="2063"/>
    <cellStyle name="SAPBEXchaText 2 3 4" xfId="2731"/>
    <cellStyle name="SAPBEXchaText 2 3 5" xfId="2884"/>
    <cellStyle name="SAPBEXchaText 2 4" xfId="1049"/>
    <cellStyle name="SAPBEXchaText 2 4 2" xfId="1671"/>
    <cellStyle name="SAPBEXchaText 2 4 2 2" xfId="861"/>
    <cellStyle name="SAPBEXchaText 2 4 2 2 2" xfId="3306"/>
    <cellStyle name="SAPBEXchaText 2 4 2 2 3" xfId="3779"/>
    <cellStyle name="SAPBEXchaText 2 4 2 3" xfId="3043"/>
    <cellStyle name="SAPBEXchaText 2 4 2 4" xfId="3548"/>
    <cellStyle name="SAPBEXchaText 2 4 3" xfId="2062"/>
    <cellStyle name="SAPBEXchaText 2 4 4" xfId="2830"/>
    <cellStyle name="SAPBEXchaText 2 4 5" xfId="3010"/>
    <cellStyle name="SAPBEXchaText 2 5" xfId="1521"/>
    <cellStyle name="SAPBEXchaText 2 5 2" xfId="1381"/>
    <cellStyle name="SAPBEXchaText 2 5 2 2" xfId="3207"/>
    <cellStyle name="SAPBEXchaText 2 5 2 3" xfId="3680"/>
    <cellStyle name="SAPBEXchaText 2 5 3" xfId="2974"/>
    <cellStyle name="SAPBEXchaText 2 5 4" xfId="3489"/>
    <cellStyle name="SAPBEXchaText 2 6" xfId="2167"/>
    <cellStyle name="SAPBEXchaText 2 7" xfId="2567"/>
    <cellStyle name="SAPBEXchaText 3" xfId="482"/>
    <cellStyle name="SAPBEXchaText 3 2" xfId="1758"/>
    <cellStyle name="SAPBEXchaText 3 2 2" xfId="2012"/>
    <cellStyle name="SAPBEXchaText 3 2 2 2" xfId="3377"/>
    <cellStyle name="SAPBEXchaText 3 2 2 3" xfId="3850"/>
    <cellStyle name="SAPBEXchaText 3 2 3" xfId="3117"/>
    <cellStyle name="SAPBEXchaText 3 2 4" xfId="3606"/>
    <cellStyle name="SAPBEXchaText 3 3" xfId="2150"/>
    <cellStyle name="SAPBEXchaText 3 3 2" xfId="2921"/>
    <cellStyle name="SAPBEXchaText 3 3 3" xfId="3453"/>
    <cellStyle name="SAPBEXchaText 3 4" xfId="2639"/>
    <cellStyle name="SAPBEXchaText 4" xfId="1520"/>
    <cellStyle name="SAPBEXchaText 4 2" xfId="1045"/>
    <cellStyle name="SAPBEXchaText 4 2 2" xfId="3206"/>
    <cellStyle name="SAPBEXchaText 4 2 3" xfId="3679"/>
    <cellStyle name="SAPBEXchaText 4 3" xfId="2730"/>
    <cellStyle name="SAPBEXchaText 4 4" xfId="2969"/>
    <cellStyle name="SAPBEXchaText 5" xfId="2081"/>
    <cellStyle name="SAPBEXchaText 6" xfId="2566"/>
    <cellStyle name="SAPBEXexcBad7" xfId="243"/>
    <cellStyle name="SAPBEXexcBad7 2" xfId="1522"/>
    <cellStyle name="SAPBEXexcBad7 2 2" xfId="1433"/>
    <cellStyle name="SAPBEXexcBad7 2 2 2" xfId="3208"/>
    <cellStyle name="SAPBEXexcBad7 2 2 3" xfId="3681"/>
    <cellStyle name="SAPBEXexcBad7 2 3" xfId="2732"/>
    <cellStyle name="SAPBEXexcBad7 2 4" xfId="2860"/>
    <cellStyle name="SAPBEXexcBad7 3" xfId="2177"/>
    <cellStyle name="SAPBEXexcBad7 4" xfId="2568"/>
    <cellStyle name="SAPBEXexcBad8" xfId="244"/>
    <cellStyle name="SAPBEXexcBad8 2" xfId="1523"/>
    <cellStyle name="SAPBEXexcBad8 2 2" xfId="867"/>
    <cellStyle name="SAPBEXexcBad8 2 2 2" xfId="3209"/>
    <cellStyle name="SAPBEXexcBad8 2 2 3" xfId="3682"/>
    <cellStyle name="SAPBEXexcBad8 2 3" xfId="2733"/>
    <cellStyle name="SAPBEXexcBad8 2 4" xfId="2824"/>
    <cellStyle name="SAPBEXexcBad8 3" xfId="2134"/>
    <cellStyle name="SAPBEXexcBad8 4" xfId="2569"/>
    <cellStyle name="SAPBEXexcBad9" xfId="245"/>
    <cellStyle name="SAPBEXexcBad9 2" xfId="1524"/>
    <cellStyle name="SAPBEXexcBad9 2 2" xfId="1345"/>
    <cellStyle name="SAPBEXexcBad9 2 2 2" xfId="3210"/>
    <cellStyle name="SAPBEXexcBad9 2 2 3" xfId="3683"/>
    <cellStyle name="SAPBEXexcBad9 2 3" xfId="2734"/>
    <cellStyle name="SAPBEXexcBad9 2 4" xfId="2555"/>
    <cellStyle name="SAPBEXexcBad9 3" xfId="2181"/>
    <cellStyle name="SAPBEXexcBad9 4" xfId="2570"/>
    <cellStyle name="SAPBEXexcCritical4" xfId="246"/>
    <cellStyle name="SAPBEXexcCritical4 2" xfId="1525"/>
    <cellStyle name="SAPBEXexcCritical4 2 2" xfId="1370"/>
    <cellStyle name="SAPBEXexcCritical4 2 2 2" xfId="3211"/>
    <cellStyle name="SAPBEXexcCritical4 2 2 3" xfId="3684"/>
    <cellStyle name="SAPBEXexcCritical4 2 3" xfId="2735"/>
    <cellStyle name="SAPBEXexcCritical4 2 4" xfId="2885"/>
    <cellStyle name="SAPBEXexcCritical4 3" xfId="2124"/>
    <cellStyle name="SAPBEXexcCritical4 4" xfId="2571"/>
    <cellStyle name="SAPBEXexcCritical5" xfId="247"/>
    <cellStyle name="SAPBEXexcCritical5 2" xfId="1526"/>
    <cellStyle name="SAPBEXexcCritical5 2 2" xfId="1988"/>
    <cellStyle name="SAPBEXexcCritical5 2 2 2" xfId="3212"/>
    <cellStyle name="SAPBEXexcCritical5 2 2 3" xfId="3685"/>
    <cellStyle name="SAPBEXexcCritical5 2 3" xfId="2736"/>
    <cellStyle name="SAPBEXexcCritical5 2 4" xfId="2861"/>
    <cellStyle name="SAPBEXexcCritical5 3" xfId="2306"/>
    <cellStyle name="SAPBEXexcCritical5 4" xfId="2572"/>
    <cellStyle name="SAPBEXexcCritical6" xfId="248"/>
    <cellStyle name="SAPBEXexcCritical6 2" xfId="1527"/>
    <cellStyle name="SAPBEXexcCritical6 2 2" xfId="1299"/>
    <cellStyle name="SAPBEXexcCritical6 2 2 2" xfId="3213"/>
    <cellStyle name="SAPBEXexcCritical6 2 2 3" xfId="3686"/>
    <cellStyle name="SAPBEXexcCritical6 2 3" xfId="2737"/>
    <cellStyle name="SAPBEXexcCritical6 2 4" xfId="2823"/>
    <cellStyle name="SAPBEXexcCritical6 3" xfId="2320"/>
    <cellStyle name="SAPBEXexcCritical6 4" xfId="2573"/>
    <cellStyle name="SAPBEXexcGood1" xfId="249"/>
    <cellStyle name="SAPBEXexcGood1 2" xfId="1528"/>
    <cellStyle name="SAPBEXexcGood1 2 2" xfId="866"/>
    <cellStyle name="SAPBEXexcGood1 2 2 2" xfId="3214"/>
    <cellStyle name="SAPBEXexcGood1 2 2 3" xfId="3687"/>
    <cellStyle name="SAPBEXexcGood1 2 3" xfId="2738"/>
    <cellStyle name="SAPBEXexcGood1 2 4" xfId="2554"/>
    <cellStyle name="SAPBEXexcGood1 3" xfId="2111"/>
    <cellStyle name="SAPBEXexcGood1 4" xfId="2574"/>
    <cellStyle name="SAPBEXexcGood2" xfId="250"/>
    <cellStyle name="SAPBEXexcGood2 2" xfId="1529"/>
    <cellStyle name="SAPBEXexcGood2 2 2" xfId="1390"/>
    <cellStyle name="SAPBEXexcGood2 2 2 2" xfId="3215"/>
    <cellStyle name="SAPBEXexcGood2 2 2 3" xfId="3688"/>
    <cellStyle name="SAPBEXexcGood2 2 3" xfId="2739"/>
    <cellStyle name="SAPBEXexcGood2 2 4" xfId="2886"/>
    <cellStyle name="SAPBEXexcGood2 3" xfId="2080"/>
    <cellStyle name="SAPBEXexcGood2 4" xfId="2575"/>
    <cellStyle name="SAPBEXexcGood3" xfId="251"/>
    <cellStyle name="SAPBEXexcGood3 2" xfId="1530"/>
    <cellStyle name="SAPBEXexcGood3 2 2" xfId="925"/>
    <cellStyle name="SAPBEXexcGood3 2 2 2" xfId="3216"/>
    <cellStyle name="SAPBEXexcGood3 2 2 3" xfId="3689"/>
    <cellStyle name="SAPBEXexcGood3 2 3" xfId="2740"/>
    <cellStyle name="SAPBEXexcGood3 2 4" xfId="2862"/>
    <cellStyle name="SAPBEXexcGood3 3" xfId="2289"/>
    <cellStyle name="SAPBEXexcGood3 4" xfId="2576"/>
    <cellStyle name="SAPBEXfilterDrill" xfId="252"/>
    <cellStyle name="SAPBEXfilterDrill 2" xfId="1531"/>
    <cellStyle name="SAPBEXfilterDrill 2 2" xfId="1432"/>
    <cellStyle name="SAPBEXfilterDrill 2 2 2" xfId="3217"/>
    <cellStyle name="SAPBEXfilterDrill 2 2 3" xfId="3690"/>
    <cellStyle name="SAPBEXfilterDrill 2 3" xfId="2741"/>
    <cellStyle name="SAPBEXfilterDrill 2 4" xfId="2822"/>
    <cellStyle name="SAPBEXfilterDrill 3" xfId="2351"/>
    <cellStyle name="SAPBEXfilterDrill 4" xfId="2577"/>
    <cellStyle name="SAPBEXfilterItem" xfId="253"/>
    <cellStyle name="SAPBEXfilterItem 2" xfId="1311"/>
    <cellStyle name="SAPBEXfilterItem 2 2" xfId="2144"/>
    <cellStyle name="SAPBEXfilterItem 2 3" xfId="2742"/>
    <cellStyle name="SAPBEXfilterItem 3" xfId="2050"/>
    <cellStyle name="SAPBEXfilterItem 4" xfId="2358"/>
    <cellStyle name="SAPBEXfilterItem 5" xfId="2578"/>
    <cellStyle name="SAPBEXfilterText" xfId="254"/>
    <cellStyle name="SAPBEXfilterText 2" xfId="255"/>
    <cellStyle name="SAPBEXfilterText 2 2" xfId="1060"/>
    <cellStyle name="SAPBEXfilterText 2 3" xfId="1032"/>
    <cellStyle name="SAPBEXfilterText 2 4" xfId="1055"/>
    <cellStyle name="SAPBEXfilterText 3" xfId="795"/>
    <cellStyle name="SAPBEXfilterText 4" xfId="794"/>
    <cellStyle name="SAPBEXformats" xfId="256"/>
    <cellStyle name="SAPBEXformats 2" xfId="257"/>
    <cellStyle name="SAPBEXformats 2 2" xfId="485"/>
    <cellStyle name="SAPBEXformats 2 2 2" xfId="1677"/>
    <cellStyle name="SAPBEXformats 2 2 2 2" xfId="1285"/>
    <cellStyle name="SAPBEXformats 2 2 2 2 2" xfId="3312"/>
    <cellStyle name="SAPBEXformats 2 2 2 2 3" xfId="3785"/>
    <cellStyle name="SAPBEXformats 2 2 2 3" xfId="3049"/>
    <cellStyle name="SAPBEXformats 2 2 2 4" xfId="3554"/>
    <cellStyle name="SAPBEXformats 2 2 3" xfId="2253"/>
    <cellStyle name="SAPBEXformats 2 2 3 2" xfId="2835"/>
    <cellStyle name="SAPBEXformats 2 2 3 3" xfId="2683"/>
    <cellStyle name="SAPBEXformats 2 2 4" xfId="2642"/>
    <cellStyle name="SAPBEXformats 2 3" xfId="1031"/>
    <cellStyle name="SAPBEXformats 2 3 2" xfId="1667"/>
    <cellStyle name="SAPBEXformats 2 3 2 2" xfId="888"/>
    <cellStyle name="SAPBEXformats 2 3 2 2 2" xfId="3303"/>
    <cellStyle name="SAPBEXformats 2 3 2 2 3" xfId="3776"/>
    <cellStyle name="SAPBEXformats 2 3 2 3" xfId="3040"/>
    <cellStyle name="SAPBEXformats 2 3 2 4" xfId="3545"/>
    <cellStyle name="SAPBEXformats 2 3 3" xfId="2275"/>
    <cellStyle name="SAPBEXformats 2 3 4" xfId="2744"/>
    <cellStyle name="SAPBEXformats 2 3 5" xfId="2863"/>
    <cellStyle name="SAPBEXformats 2 4" xfId="1057"/>
    <cellStyle name="SAPBEXformats 2 4 2" xfId="1674"/>
    <cellStyle name="SAPBEXformats 2 4 2 2" xfId="1429"/>
    <cellStyle name="SAPBEXformats 2 4 2 2 2" xfId="3309"/>
    <cellStyle name="SAPBEXformats 2 4 2 2 3" xfId="3782"/>
    <cellStyle name="SAPBEXformats 2 4 2 3" xfId="3046"/>
    <cellStyle name="SAPBEXformats 2 4 2 4" xfId="3551"/>
    <cellStyle name="SAPBEXformats 2 4 3" xfId="2228"/>
    <cellStyle name="SAPBEXformats 2 4 4" xfId="2832"/>
    <cellStyle name="SAPBEXformats 2 4 5" xfId="2538"/>
    <cellStyle name="SAPBEXformats 2 5" xfId="1533"/>
    <cellStyle name="SAPBEXformats 2 5 2" xfId="1317"/>
    <cellStyle name="SAPBEXformats 2 5 2 2" xfId="3219"/>
    <cellStyle name="SAPBEXformats 2 5 2 3" xfId="3692"/>
    <cellStyle name="SAPBEXformats 2 5 3" xfId="2975"/>
    <cellStyle name="SAPBEXformats 2 5 4" xfId="3490"/>
    <cellStyle name="SAPBEXformats 2 6" xfId="2334"/>
    <cellStyle name="SAPBEXformats 2 7" xfId="2580"/>
    <cellStyle name="SAPBEXformats 3" xfId="484"/>
    <cellStyle name="SAPBEXformats 3 2" xfId="1759"/>
    <cellStyle name="SAPBEXformats 3 2 2" xfId="1965"/>
    <cellStyle name="SAPBEXformats 3 2 2 2" xfId="3378"/>
    <cellStyle name="SAPBEXformats 3 2 2 3" xfId="3851"/>
    <cellStyle name="SAPBEXformats 3 2 3" xfId="3118"/>
    <cellStyle name="SAPBEXformats 3 2 4" xfId="3607"/>
    <cellStyle name="SAPBEXformats 3 3" xfId="2041"/>
    <cellStyle name="SAPBEXformats 3 3 2" xfId="2922"/>
    <cellStyle name="SAPBEXformats 3 3 3" xfId="3454"/>
    <cellStyle name="SAPBEXformats 3 4" xfId="2641"/>
    <cellStyle name="SAPBEXformats 4" xfId="1532"/>
    <cellStyle name="SAPBEXformats 4 2" xfId="1400"/>
    <cellStyle name="SAPBEXformats 4 2 2" xfId="3218"/>
    <cellStyle name="SAPBEXformats 4 2 3" xfId="3691"/>
    <cellStyle name="SAPBEXformats 4 3" xfId="2743"/>
    <cellStyle name="SAPBEXformats 4 4" xfId="2887"/>
    <cellStyle name="SAPBEXformats 5" xfId="2288"/>
    <cellStyle name="SAPBEXformats 6" xfId="2579"/>
    <cellStyle name="SAPBEXheaderItem" xfId="258"/>
    <cellStyle name="SAPBEXheaderItem 2" xfId="259"/>
    <cellStyle name="SAPBEXheaderItem 2 2" xfId="1062"/>
    <cellStyle name="SAPBEXheaderItem 2 2 2" xfId="1679"/>
    <cellStyle name="SAPBEXheaderItem 2 2 2 2" xfId="859"/>
    <cellStyle name="SAPBEXheaderItem 2 2 2 2 2" xfId="3314"/>
    <cellStyle name="SAPBEXheaderItem 2 2 2 2 3" xfId="3787"/>
    <cellStyle name="SAPBEXheaderItem 2 2 2 3" xfId="3051"/>
    <cellStyle name="SAPBEXheaderItem 2 2 2 4" xfId="3556"/>
    <cellStyle name="SAPBEXheaderItem 2 2 3" xfId="2162"/>
    <cellStyle name="SAPBEXheaderItem 2 2 4" xfId="2837"/>
    <cellStyle name="SAPBEXheaderItem 2 2 5" xfId="2669"/>
    <cellStyle name="SAPBEXheaderItem 2 3" xfId="1029"/>
    <cellStyle name="SAPBEXheaderItem 2 3 2" xfId="1666"/>
    <cellStyle name="SAPBEXheaderItem 2 3 2 2" xfId="862"/>
    <cellStyle name="SAPBEXheaderItem 2 3 2 2 2" xfId="3302"/>
    <cellStyle name="SAPBEXheaderItem 2 3 2 2 3" xfId="3775"/>
    <cellStyle name="SAPBEXheaderItem 2 3 2 3" xfId="3039"/>
    <cellStyle name="SAPBEXheaderItem 2 3 2 4" xfId="3544"/>
    <cellStyle name="SAPBEXheaderItem 2 3 3" xfId="2276"/>
    <cellStyle name="SAPBEXheaderItem 2 3 4" xfId="2828"/>
    <cellStyle name="SAPBEXheaderItem 2 3 5" xfId="2811"/>
    <cellStyle name="SAPBEXheaderItem 2 4" xfId="1058"/>
    <cellStyle name="SAPBEXheaderItem 2 4 2" xfId="1675"/>
    <cellStyle name="SAPBEXheaderItem 2 4 2 2" xfId="860"/>
    <cellStyle name="SAPBEXheaderItem 2 4 2 2 2" xfId="3310"/>
    <cellStyle name="SAPBEXheaderItem 2 4 2 2 3" xfId="3783"/>
    <cellStyle name="SAPBEXheaderItem 2 4 2 3" xfId="3047"/>
    <cellStyle name="SAPBEXheaderItem 2 4 2 4" xfId="3552"/>
    <cellStyle name="SAPBEXheaderItem 2 4 3" xfId="2163"/>
    <cellStyle name="SAPBEXheaderItem 2 4 4" xfId="2833"/>
    <cellStyle name="SAPBEXheaderItem 2 4 5" xfId="2689"/>
    <cellStyle name="SAPBEXheaderItem 2 5" xfId="1535"/>
    <cellStyle name="SAPBEXheaderItem 2 5 2" xfId="1298"/>
    <cellStyle name="SAPBEXheaderItem 2 5 2 2" xfId="3221"/>
    <cellStyle name="SAPBEXheaderItem 2 5 2 3" xfId="3694"/>
    <cellStyle name="SAPBEXheaderItem 2 5 3" xfId="2976"/>
    <cellStyle name="SAPBEXheaderItem 2 5 4" xfId="3491"/>
    <cellStyle name="SAPBEXheaderItem 2 6" xfId="2327"/>
    <cellStyle name="SAPBEXheaderItem 2 6 2" xfId="2794"/>
    <cellStyle name="SAPBEXheaderItem 2 6 3" xfId="2966"/>
    <cellStyle name="SAPBEXheaderItem 2 7" xfId="2582"/>
    <cellStyle name="SAPBEXheaderItem 3" xfId="797"/>
    <cellStyle name="SAPBEXheaderItem 3 2" xfId="1837"/>
    <cellStyle name="SAPBEXheaderItem 3 2 2" xfId="1962"/>
    <cellStyle name="SAPBEXheaderItem 3 2 2 2" xfId="3413"/>
    <cellStyle name="SAPBEXheaderItem 3 2 2 3" xfId="3886"/>
    <cellStyle name="SAPBEXheaderItem 3 2 3" xfId="3166"/>
    <cellStyle name="SAPBEXheaderItem 3 2 4" xfId="3640"/>
    <cellStyle name="SAPBEXheaderItem 3 3" xfId="2118"/>
    <cellStyle name="SAPBEXheaderItem 3 3 2" xfId="2958"/>
    <cellStyle name="SAPBEXheaderItem 3 3 3" xfId="3480"/>
    <cellStyle name="SAPBEXheaderItem 3 4" xfId="2701"/>
    <cellStyle name="SAPBEXheaderItem 4" xfId="796"/>
    <cellStyle name="SAPBEXheaderItem 4 2" xfId="1836"/>
    <cellStyle name="SAPBEXheaderItem 4 2 2" xfId="1945"/>
    <cellStyle name="SAPBEXheaderItem 4 2 2 2" xfId="3412"/>
    <cellStyle name="SAPBEXheaderItem 4 2 2 3" xfId="3885"/>
    <cellStyle name="SAPBEXheaderItem 4 2 3" xfId="3165"/>
    <cellStyle name="SAPBEXheaderItem 4 2 4" xfId="3639"/>
    <cellStyle name="SAPBEXheaderItem 4 3" xfId="2259"/>
    <cellStyle name="SAPBEXheaderItem 4 3 2" xfId="2957"/>
    <cellStyle name="SAPBEXheaderItem 4 3 3" xfId="3479"/>
    <cellStyle name="SAPBEXheaderItem 4 4" xfId="2700"/>
    <cellStyle name="SAPBEXheaderItem 5" xfId="1534"/>
    <cellStyle name="SAPBEXheaderItem 5 2" xfId="926"/>
    <cellStyle name="SAPBEXheaderItem 5 2 2" xfId="3220"/>
    <cellStyle name="SAPBEXheaderItem 5 2 3" xfId="3693"/>
    <cellStyle name="SAPBEXheaderItem 5 3" xfId="2745"/>
    <cellStyle name="SAPBEXheaderItem 5 4" xfId="2720"/>
    <cellStyle name="SAPBEXheaderItem 6" xfId="2133"/>
    <cellStyle name="SAPBEXheaderItem 7" xfId="2581"/>
    <cellStyle name="SAPBEXheaderText" xfId="260"/>
    <cellStyle name="SAPBEXheaderText 2" xfId="261"/>
    <cellStyle name="SAPBEXheaderText 2 2" xfId="1064"/>
    <cellStyle name="SAPBEXheaderText 2 2 2" xfId="1680"/>
    <cellStyle name="SAPBEXheaderText 2 2 2 2" xfId="891"/>
    <cellStyle name="SAPBEXheaderText 2 2 2 2 2" xfId="3315"/>
    <cellStyle name="SAPBEXheaderText 2 2 2 2 3" xfId="3788"/>
    <cellStyle name="SAPBEXheaderText 2 2 2 3" xfId="3052"/>
    <cellStyle name="SAPBEXheaderText 2 2 2 4" xfId="3557"/>
    <cellStyle name="SAPBEXheaderText 2 2 3" xfId="2161"/>
    <cellStyle name="SAPBEXheaderText 2 2 4" xfId="2838"/>
    <cellStyle name="SAPBEXheaderText 2 2 5" xfId="2671"/>
    <cellStyle name="SAPBEXheaderText 2 3" xfId="1028"/>
    <cellStyle name="SAPBEXheaderText 2 3 2" xfId="1665"/>
    <cellStyle name="SAPBEXheaderText 2 3 2 2" xfId="1430"/>
    <cellStyle name="SAPBEXheaderText 2 3 2 2 2" xfId="3301"/>
    <cellStyle name="SAPBEXheaderText 2 3 2 2 3" xfId="3774"/>
    <cellStyle name="SAPBEXheaderText 2 3 2 3" xfId="3038"/>
    <cellStyle name="SAPBEXheaderText 2 3 2 4" xfId="3543"/>
    <cellStyle name="SAPBEXheaderText 2 3 3" xfId="2064"/>
    <cellStyle name="SAPBEXheaderText 2 3 4" xfId="2827"/>
    <cellStyle name="SAPBEXheaderText 2 3 5" xfId="2877"/>
    <cellStyle name="SAPBEXheaderText 2 4" xfId="1059"/>
    <cellStyle name="SAPBEXheaderText 2 4 2" xfId="1676"/>
    <cellStyle name="SAPBEXheaderText 2 4 2 2" xfId="890"/>
    <cellStyle name="SAPBEXheaderText 2 4 2 2 2" xfId="3311"/>
    <cellStyle name="SAPBEXheaderText 2 4 2 2 3" xfId="3784"/>
    <cellStyle name="SAPBEXheaderText 2 4 2 3" xfId="3048"/>
    <cellStyle name="SAPBEXheaderText 2 4 2 4" xfId="3553"/>
    <cellStyle name="SAPBEXheaderText 2 4 3" xfId="2202"/>
    <cellStyle name="SAPBEXheaderText 2 4 4" xfId="2834"/>
    <cellStyle name="SAPBEXheaderText 2 4 5" xfId="2690"/>
    <cellStyle name="SAPBEXheaderText 2 5" xfId="1537"/>
    <cellStyle name="SAPBEXheaderText 2 5 2" xfId="1448"/>
    <cellStyle name="SAPBEXheaderText 2 5 2 2" xfId="3223"/>
    <cellStyle name="SAPBEXheaderText 2 5 2 3" xfId="3696"/>
    <cellStyle name="SAPBEXheaderText 2 5 3" xfId="2977"/>
    <cellStyle name="SAPBEXheaderText 2 5 4" xfId="3492"/>
    <cellStyle name="SAPBEXheaderText 2 6" xfId="2319"/>
    <cellStyle name="SAPBEXheaderText 2 6 2" xfId="2795"/>
    <cellStyle name="SAPBEXheaderText 2 6 3" xfId="2897"/>
    <cellStyle name="SAPBEXheaderText 2 7" xfId="2584"/>
    <cellStyle name="SAPBEXheaderText 3" xfId="799"/>
    <cellStyle name="SAPBEXheaderText 3 2" xfId="1839"/>
    <cellStyle name="SAPBEXheaderText 3 2 2" xfId="1405"/>
    <cellStyle name="SAPBEXheaderText 3 2 2 2" xfId="3415"/>
    <cellStyle name="SAPBEXheaderText 3 2 2 3" xfId="3888"/>
    <cellStyle name="SAPBEXheaderText 3 2 3" xfId="3168"/>
    <cellStyle name="SAPBEXheaderText 3 2 4" xfId="3642"/>
    <cellStyle name="SAPBEXheaderText 3 3" xfId="2091"/>
    <cellStyle name="SAPBEXheaderText 3 3 2" xfId="2960"/>
    <cellStyle name="SAPBEXheaderText 3 3 3" xfId="3482"/>
    <cellStyle name="SAPBEXheaderText 3 4" xfId="2703"/>
    <cellStyle name="SAPBEXheaderText 4" xfId="798"/>
    <cellStyle name="SAPBEXheaderText 4 2" xfId="1838"/>
    <cellStyle name="SAPBEXheaderText 4 2 2" xfId="1394"/>
    <cellStyle name="SAPBEXheaderText 4 2 2 2" xfId="3414"/>
    <cellStyle name="SAPBEXheaderText 4 2 2 3" xfId="3887"/>
    <cellStyle name="SAPBEXheaderText 4 2 3" xfId="3167"/>
    <cellStyle name="SAPBEXheaderText 4 2 4" xfId="3641"/>
    <cellStyle name="SAPBEXheaderText 4 3" xfId="2104"/>
    <cellStyle name="SAPBEXheaderText 4 3 2" xfId="2959"/>
    <cellStyle name="SAPBEXheaderText 4 3 3" xfId="3481"/>
    <cellStyle name="SAPBEXheaderText 4 4" xfId="2702"/>
    <cellStyle name="SAPBEXheaderText 5" xfId="1536"/>
    <cellStyle name="SAPBEXheaderText 5 2" xfId="1412"/>
    <cellStyle name="SAPBEXheaderText 5 2 2" xfId="3222"/>
    <cellStyle name="SAPBEXheaderText 5 2 3" xfId="3695"/>
    <cellStyle name="SAPBEXheaderText 5 3" xfId="2746"/>
    <cellStyle name="SAPBEXheaderText 5 4" xfId="2553"/>
    <cellStyle name="SAPBEXheaderText 6" xfId="2123"/>
    <cellStyle name="SAPBEXheaderText 7" xfId="2583"/>
    <cellStyle name="SAPBEXHLevel0" xfId="262"/>
    <cellStyle name="SAPBEXHLevel0 2" xfId="263"/>
    <cellStyle name="SAPBEXHLevel0 2 2" xfId="487"/>
    <cellStyle name="SAPBEXHLevel0 2 2 2" xfId="1681"/>
    <cellStyle name="SAPBEXHLevel0 2 2 2 2" xfId="935"/>
    <cellStyle name="SAPBEXHLevel0 2 2 2 2 2" xfId="3316"/>
    <cellStyle name="SAPBEXHLevel0 2 2 2 2 3" xfId="3789"/>
    <cellStyle name="SAPBEXHLevel0 2 2 2 3" xfId="3053"/>
    <cellStyle name="SAPBEXHLevel0 2 2 2 4" xfId="3558"/>
    <cellStyle name="SAPBEXHLevel0 2 2 3" xfId="2060"/>
    <cellStyle name="SAPBEXHLevel0 2 2 3 2" xfId="2839"/>
    <cellStyle name="SAPBEXHLevel0 2 2 3 3" xfId="2680"/>
    <cellStyle name="SAPBEXHLevel0 2 2 4" xfId="2644"/>
    <cellStyle name="SAPBEXHLevel0 2 3" xfId="1025"/>
    <cellStyle name="SAPBEXHLevel0 2 3 2" xfId="1664"/>
    <cellStyle name="SAPBEXHLevel0 2 3 2 2" xfId="1338"/>
    <cellStyle name="SAPBEXHLevel0 2 3 2 2 2" xfId="3300"/>
    <cellStyle name="SAPBEXHLevel0 2 3 2 2 3" xfId="3773"/>
    <cellStyle name="SAPBEXHLevel0 2 3 2 3" xfId="3037"/>
    <cellStyle name="SAPBEXHLevel0 2 3 2 4" xfId="3542"/>
    <cellStyle name="SAPBEXHLevel0 2 3 3" xfId="2277"/>
    <cellStyle name="SAPBEXHLevel0 2 3 4" xfId="2748"/>
    <cellStyle name="SAPBEXHLevel0 2 3 5" xfId="2888"/>
    <cellStyle name="SAPBEXHLevel0 2 4" xfId="1061"/>
    <cellStyle name="SAPBEXHLevel0 2 4 2" xfId="1678"/>
    <cellStyle name="SAPBEXHLevel0 2 4 2 2" xfId="1296"/>
    <cellStyle name="SAPBEXHLevel0 2 4 2 2 2" xfId="3313"/>
    <cellStyle name="SAPBEXHLevel0 2 4 2 2 3" xfId="3786"/>
    <cellStyle name="SAPBEXHLevel0 2 4 2 3" xfId="3050"/>
    <cellStyle name="SAPBEXHLevel0 2 4 2 4" xfId="3555"/>
    <cellStyle name="SAPBEXHLevel0 2 4 3" xfId="2227"/>
    <cellStyle name="SAPBEXHLevel0 2 4 4" xfId="2836"/>
    <cellStyle name="SAPBEXHLevel0 2 4 5" xfId="2688"/>
    <cellStyle name="SAPBEXHLevel0 2 5" xfId="1539"/>
    <cellStyle name="SAPBEXHLevel0 2 5 2" xfId="851"/>
    <cellStyle name="SAPBEXHLevel0 2 5 2 2" xfId="3225"/>
    <cellStyle name="SAPBEXHLevel0 2 5 2 3" xfId="3698"/>
    <cellStyle name="SAPBEXHLevel0 2 5 3" xfId="2978"/>
    <cellStyle name="SAPBEXHLevel0 2 5 4" xfId="3493"/>
    <cellStyle name="SAPBEXHLevel0 2 6" xfId="2079"/>
    <cellStyle name="SAPBEXHLevel0 2 7" xfId="2586"/>
    <cellStyle name="SAPBEXHLevel0 3" xfId="486"/>
    <cellStyle name="SAPBEXHLevel0 3 2" xfId="1760"/>
    <cellStyle name="SAPBEXHLevel0 3 2 2" xfId="1396"/>
    <cellStyle name="SAPBEXHLevel0 3 2 2 2" xfId="3379"/>
    <cellStyle name="SAPBEXHLevel0 3 2 2 3" xfId="3852"/>
    <cellStyle name="SAPBEXHLevel0 3 2 3" xfId="3119"/>
    <cellStyle name="SAPBEXHLevel0 3 2 4" xfId="3608"/>
    <cellStyle name="SAPBEXHLevel0 3 3" xfId="2290"/>
    <cellStyle name="SAPBEXHLevel0 3 3 2" xfId="2923"/>
    <cellStyle name="SAPBEXHLevel0 3 3 3" xfId="3455"/>
    <cellStyle name="SAPBEXHLevel0 3 4" xfId="2643"/>
    <cellStyle name="SAPBEXHLevel0 4" xfId="1538"/>
    <cellStyle name="SAPBEXHLevel0 4 2" xfId="1402"/>
    <cellStyle name="SAPBEXHLevel0 4 2 2" xfId="3224"/>
    <cellStyle name="SAPBEXHLevel0 4 2 3" xfId="3697"/>
    <cellStyle name="SAPBEXHLevel0 4 3" xfId="2747"/>
    <cellStyle name="SAPBEXHLevel0 4 4" xfId="2968"/>
    <cellStyle name="SAPBEXHLevel0 5" xfId="2110"/>
    <cellStyle name="SAPBEXHLevel0 6" xfId="2585"/>
    <cellStyle name="SAPBEXHLevel0X" xfId="264"/>
    <cellStyle name="SAPBEXHLevel0X 2" xfId="265"/>
    <cellStyle name="SAPBEXHLevel0X 2 2" xfId="489"/>
    <cellStyle name="SAPBEXHLevel0X 2 2 2" xfId="1683"/>
    <cellStyle name="SAPBEXHLevel0X 2 2 2 2" xfId="858"/>
    <cellStyle name="SAPBEXHLevel0X 2 2 2 2 2" xfId="3318"/>
    <cellStyle name="SAPBEXHLevel0X 2 2 2 2 3" xfId="3791"/>
    <cellStyle name="SAPBEXHLevel0X 2 2 2 3" xfId="3055"/>
    <cellStyle name="SAPBEXHLevel0X 2 2 2 4" xfId="3560"/>
    <cellStyle name="SAPBEXHLevel0X 2 2 3" xfId="2160"/>
    <cellStyle name="SAPBEXHLevel0X 2 2 3 2" xfId="2841"/>
    <cellStyle name="SAPBEXHLevel0X 2 2 3 3" xfId="2674"/>
    <cellStyle name="SAPBEXHLevel0X 2 2 4" xfId="2646"/>
    <cellStyle name="SAPBEXHLevel0X 2 3" xfId="1022"/>
    <cellStyle name="SAPBEXHLevel0X 2 3 2" xfId="1663"/>
    <cellStyle name="SAPBEXHLevel0X 2 3 2 2" xfId="1452"/>
    <cellStyle name="SAPBEXHLevel0X 2 3 2 2 2" xfId="3299"/>
    <cellStyle name="SAPBEXHLevel0X 2 3 2 2 3" xfId="3772"/>
    <cellStyle name="SAPBEXHLevel0X 2 3 2 3" xfId="3036"/>
    <cellStyle name="SAPBEXHLevel0X 2 3 2 4" xfId="3541"/>
    <cellStyle name="SAPBEXHLevel0X 2 3 3" xfId="2065"/>
    <cellStyle name="SAPBEXHLevel0X 2 3 4" xfId="2750"/>
    <cellStyle name="SAPBEXHLevel0X 2 3 5" xfId="2821"/>
    <cellStyle name="SAPBEXHLevel0X 2 4" xfId="1065"/>
    <cellStyle name="SAPBEXHLevel0X 2 4 2" xfId="1682"/>
    <cellStyle name="SAPBEXHLevel0X 2 4 2 2" xfId="852"/>
    <cellStyle name="SAPBEXHLevel0X 2 4 2 2 2" xfId="3317"/>
    <cellStyle name="SAPBEXHLevel0X 2 4 2 2 3" xfId="3790"/>
    <cellStyle name="SAPBEXHLevel0X 2 4 2 3" xfId="3054"/>
    <cellStyle name="SAPBEXHLevel0X 2 4 2 4" xfId="3559"/>
    <cellStyle name="SAPBEXHLevel0X 2 4 3" xfId="2226"/>
    <cellStyle name="SAPBEXHLevel0X 2 4 4" xfId="2840"/>
    <cellStyle name="SAPBEXHLevel0X 2 4 5" xfId="2673"/>
    <cellStyle name="SAPBEXHLevel0X 2 5" xfId="1541"/>
    <cellStyle name="SAPBEXHLevel0X 2 5 2" xfId="879"/>
    <cellStyle name="SAPBEXHLevel0X 2 5 2 2" xfId="3227"/>
    <cellStyle name="SAPBEXHLevel0X 2 5 2 3" xfId="3700"/>
    <cellStyle name="SAPBEXHLevel0X 2 5 3" xfId="2979"/>
    <cellStyle name="SAPBEXHLevel0X 2 5 4" xfId="3494"/>
    <cellStyle name="SAPBEXHLevel0X 2 6" xfId="2333"/>
    <cellStyle name="SAPBEXHLevel0X 2 7" xfId="2588"/>
    <cellStyle name="SAPBEXHLevel0X 3" xfId="488"/>
    <cellStyle name="SAPBEXHLevel0X 3 2" xfId="1761"/>
    <cellStyle name="SAPBEXHLevel0X 3 2 2" xfId="1956"/>
    <cellStyle name="SAPBEXHLevel0X 3 2 2 2" xfId="3380"/>
    <cellStyle name="SAPBEXHLevel0X 3 2 2 3" xfId="3853"/>
    <cellStyle name="SAPBEXHLevel0X 3 2 3" xfId="3120"/>
    <cellStyle name="SAPBEXHLevel0X 3 2 4" xfId="3609"/>
    <cellStyle name="SAPBEXHLevel0X 3 3" xfId="2040"/>
    <cellStyle name="SAPBEXHLevel0X 3 3 2" xfId="2924"/>
    <cellStyle name="SAPBEXHLevel0X 3 3 3" xfId="3456"/>
    <cellStyle name="SAPBEXHLevel0X 3 4" xfId="2645"/>
    <cellStyle name="SAPBEXHLevel0X 4" xfId="1540"/>
    <cellStyle name="SAPBEXHLevel0X 4 2" xfId="1442"/>
    <cellStyle name="SAPBEXHLevel0X 4 2 2" xfId="3226"/>
    <cellStyle name="SAPBEXHLevel0X 4 2 3" xfId="3699"/>
    <cellStyle name="SAPBEXHLevel0X 4 3" xfId="2749"/>
    <cellStyle name="SAPBEXHLevel0X 4 4" xfId="2864"/>
    <cellStyle name="SAPBEXHLevel0X 5" xfId="2287"/>
    <cellStyle name="SAPBEXHLevel0X 6" xfId="2587"/>
    <cellStyle name="SAPBEXHLevel1" xfId="266"/>
    <cellStyle name="SAPBEXHLevel1 2" xfId="267"/>
    <cellStyle name="SAPBEXHLevel1 2 2" xfId="491"/>
    <cellStyle name="SAPBEXHLevel1 2 2 2" xfId="1684"/>
    <cellStyle name="SAPBEXHLevel1 2 2 2 2" xfId="892"/>
    <cellStyle name="SAPBEXHLevel1 2 2 2 2 2" xfId="3319"/>
    <cellStyle name="SAPBEXHLevel1 2 2 2 2 3" xfId="3792"/>
    <cellStyle name="SAPBEXHLevel1 2 2 2 3" xfId="3056"/>
    <cellStyle name="SAPBEXHLevel1 2 2 2 4" xfId="3561"/>
    <cellStyle name="SAPBEXHLevel1 2 2 3" xfId="2101"/>
    <cellStyle name="SAPBEXHLevel1 2 2 3 2" xfId="2842"/>
    <cellStyle name="SAPBEXHLevel1 2 2 3 3" xfId="2679"/>
    <cellStyle name="SAPBEXHLevel1 2 2 4" xfId="2648"/>
    <cellStyle name="SAPBEXHLevel1 2 3" xfId="1021"/>
    <cellStyle name="SAPBEXHLevel1 2 3 2" xfId="1662"/>
    <cellStyle name="SAPBEXHLevel1 2 3 2 2" xfId="863"/>
    <cellStyle name="SAPBEXHLevel1 2 3 2 2 2" xfId="3298"/>
    <cellStyle name="SAPBEXHLevel1 2 3 2 2 3" xfId="3771"/>
    <cellStyle name="SAPBEXHLevel1 2 3 2 3" xfId="3035"/>
    <cellStyle name="SAPBEXHLevel1 2 3 2 4" xfId="3540"/>
    <cellStyle name="SAPBEXHLevel1 2 3 3" xfId="2278"/>
    <cellStyle name="SAPBEXHLevel1 2 3 4" xfId="2752"/>
    <cellStyle name="SAPBEXHLevel1 2 3 5" xfId="2889"/>
    <cellStyle name="SAPBEXHLevel1 2 4" xfId="1066"/>
    <cellStyle name="SAPBEXHLevel1 2 4 2" xfId="1685"/>
    <cellStyle name="SAPBEXHLevel1 2 4 2 2" xfId="936"/>
    <cellStyle name="SAPBEXHLevel1 2 4 2 2 2" xfId="3320"/>
    <cellStyle name="SAPBEXHLevel1 2 4 2 2 3" xfId="3793"/>
    <cellStyle name="SAPBEXHLevel1 2 4 2 3" xfId="3057"/>
    <cellStyle name="SAPBEXHLevel1 2 4 2 4" xfId="3562"/>
    <cellStyle name="SAPBEXHLevel1 2 4 3" xfId="2086"/>
    <cellStyle name="SAPBEXHLevel1 2 4 4" xfId="2843"/>
    <cellStyle name="SAPBEXHLevel1 2 4 5" xfId="2678"/>
    <cellStyle name="SAPBEXHLevel1 2 5" xfId="1543"/>
    <cellStyle name="SAPBEXHLevel1 2 5 2" xfId="1987"/>
    <cellStyle name="SAPBEXHLevel1 2 5 2 2" xfId="3229"/>
    <cellStyle name="SAPBEXHLevel1 2 5 2 3" xfId="3702"/>
    <cellStyle name="SAPBEXHLevel1 2 5 3" xfId="2980"/>
    <cellStyle name="SAPBEXHLevel1 2 5 4" xfId="3495"/>
    <cellStyle name="SAPBEXHLevel1 2 6" xfId="2326"/>
    <cellStyle name="SAPBEXHLevel1 2 7" xfId="2590"/>
    <cellStyle name="SAPBEXHLevel1 3" xfId="490"/>
    <cellStyle name="SAPBEXHLevel1 3 2" xfId="1762"/>
    <cellStyle name="SAPBEXHLevel1 3 2 2" xfId="1957"/>
    <cellStyle name="SAPBEXHLevel1 3 2 2 2" xfId="3381"/>
    <cellStyle name="SAPBEXHLevel1 3 2 2 3" xfId="3854"/>
    <cellStyle name="SAPBEXHLevel1 3 2 3" xfId="3121"/>
    <cellStyle name="SAPBEXHLevel1 3 2 4" xfId="3610"/>
    <cellStyle name="SAPBEXHLevel1 3 3" xfId="2039"/>
    <cellStyle name="SAPBEXHLevel1 3 3 2" xfId="2925"/>
    <cellStyle name="SAPBEXHLevel1 3 3 3" xfId="3457"/>
    <cellStyle name="SAPBEXHLevel1 3 4" xfId="2647"/>
    <cellStyle name="SAPBEXHLevel1 4" xfId="1542"/>
    <cellStyle name="SAPBEXHLevel1 4 2" xfId="1403"/>
    <cellStyle name="SAPBEXHLevel1 4 2 2" xfId="3228"/>
    <cellStyle name="SAPBEXHLevel1 4 2 3" xfId="3701"/>
    <cellStyle name="SAPBEXHLevel1 4 3" xfId="2751"/>
    <cellStyle name="SAPBEXHLevel1 4 4" xfId="2552"/>
    <cellStyle name="SAPBEXHLevel1 5" xfId="2132"/>
    <cellStyle name="SAPBEXHLevel1 6" xfId="2589"/>
    <cellStyle name="SAPBEXHLevel1X" xfId="268"/>
    <cellStyle name="SAPBEXHLevel1X 2" xfId="269"/>
    <cellStyle name="SAPBEXHLevel1X 2 2" xfId="493"/>
    <cellStyle name="SAPBEXHLevel1X 2 2 2" xfId="1686"/>
    <cellStyle name="SAPBEXHLevel1X 2 2 2 2" xfId="1983"/>
    <cellStyle name="SAPBEXHLevel1X 2 2 2 2 2" xfId="3321"/>
    <cellStyle name="SAPBEXHLevel1X 2 2 2 2 3" xfId="3794"/>
    <cellStyle name="SAPBEXHLevel1X 2 2 2 3" xfId="3058"/>
    <cellStyle name="SAPBEXHLevel1X 2 2 2 4" xfId="3563"/>
    <cellStyle name="SAPBEXHLevel1X 2 2 3" xfId="2225"/>
    <cellStyle name="SAPBEXHLevel1X 2 2 3 2" xfId="2844"/>
    <cellStyle name="SAPBEXHLevel1X 2 2 3 3" xfId="2682"/>
    <cellStyle name="SAPBEXHLevel1X 2 2 4" xfId="2650"/>
    <cellStyle name="SAPBEXHLevel1X 2 3" xfId="1020"/>
    <cellStyle name="SAPBEXHLevel1X 2 3 2" xfId="1661"/>
    <cellStyle name="SAPBEXHLevel1X 2 3 2 2" xfId="1297"/>
    <cellStyle name="SAPBEXHLevel1X 2 3 2 2 2" xfId="3297"/>
    <cellStyle name="SAPBEXHLevel1X 2 3 2 2 3" xfId="3770"/>
    <cellStyle name="SAPBEXHLevel1X 2 3 2 3" xfId="3034"/>
    <cellStyle name="SAPBEXHLevel1X 2 3 2 4" xfId="3539"/>
    <cellStyle name="SAPBEXHLevel1X 2 3 3" xfId="2066"/>
    <cellStyle name="SAPBEXHLevel1X 2 3 4" xfId="2754"/>
    <cellStyle name="SAPBEXHLevel1X 2 3 5" xfId="2820"/>
    <cellStyle name="SAPBEXHLevel1X 2 4" xfId="1068"/>
    <cellStyle name="SAPBEXHLevel1X 2 4 2" xfId="1689"/>
    <cellStyle name="SAPBEXHLevel1X 2 4 2 2" xfId="893"/>
    <cellStyle name="SAPBEXHLevel1X 2 4 2 2 2" xfId="3324"/>
    <cellStyle name="SAPBEXHLevel1X 2 4 2 2 3" xfId="3797"/>
    <cellStyle name="SAPBEXHLevel1X 2 4 2 3" xfId="3061"/>
    <cellStyle name="SAPBEXHLevel1X 2 4 2 4" xfId="3566"/>
    <cellStyle name="SAPBEXHLevel1X 2 4 3" xfId="2224"/>
    <cellStyle name="SAPBEXHLevel1X 2 4 4" xfId="2847"/>
    <cellStyle name="SAPBEXHLevel1X 2 4 5" xfId="2685"/>
    <cellStyle name="SAPBEXHLevel1X 2 5" xfId="1545"/>
    <cellStyle name="SAPBEXHLevel1X 2 5 2" xfId="1309"/>
    <cellStyle name="SAPBEXHLevel1X 2 5 2 2" xfId="3231"/>
    <cellStyle name="SAPBEXHLevel1X 2 5 2 3" xfId="3704"/>
    <cellStyle name="SAPBEXHLevel1X 2 5 3" xfId="2981"/>
    <cellStyle name="SAPBEXHLevel1X 2 5 4" xfId="3496"/>
    <cellStyle name="SAPBEXHLevel1X 2 6" xfId="2318"/>
    <cellStyle name="SAPBEXHLevel1X 2 7" xfId="2592"/>
    <cellStyle name="SAPBEXHLevel1X 3" xfId="492"/>
    <cellStyle name="SAPBEXHLevel1X 3 2" xfId="1763"/>
    <cellStyle name="SAPBEXHLevel1X 3 2 2" xfId="1939"/>
    <cellStyle name="SAPBEXHLevel1X 3 2 2 2" xfId="3382"/>
    <cellStyle name="SAPBEXHLevel1X 3 2 2 3" xfId="3855"/>
    <cellStyle name="SAPBEXHLevel1X 3 2 3" xfId="3122"/>
    <cellStyle name="SAPBEXHLevel1X 3 2 4" xfId="3611"/>
    <cellStyle name="SAPBEXHLevel1X 3 3" xfId="2038"/>
    <cellStyle name="SAPBEXHLevel1X 3 3 2" xfId="2926"/>
    <cellStyle name="SAPBEXHLevel1X 3 3 3" xfId="3458"/>
    <cellStyle name="SAPBEXHLevel1X 3 4" xfId="2649"/>
    <cellStyle name="SAPBEXHLevel1X 4" xfId="1544"/>
    <cellStyle name="SAPBEXHLevel1X 4 2" xfId="850"/>
    <cellStyle name="SAPBEXHLevel1X 4 2 2" xfId="3230"/>
    <cellStyle name="SAPBEXHLevel1X 4 2 3" xfId="3703"/>
    <cellStyle name="SAPBEXHLevel1X 4 3" xfId="2753"/>
    <cellStyle name="SAPBEXHLevel1X 4 4" xfId="2865"/>
    <cellStyle name="SAPBEXHLevel1X 5" xfId="2122"/>
    <cellStyle name="SAPBEXHLevel1X 6" xfId="2591"/>
    <cellStyle name="SAPBEXHLevel2" xfId="270"/>
    <cellStyle name="SAPBEXHLevel2 2" xfId="271"/>
    <cellStyle name="SAPBEXHLevel2 2 2" xfId="495"/>
    <cellStyle name="SAPBEXHLevel2 2 2 2" xfId="1687"/>
    <cellStyle name="SAPBEXHLevel2 2 2 2 2" xfId="1401"/>
    <cellStyle name="SAPBEXHLevel2 2 2 2 2 2" xfId="3322"/>
    <cellStyle name="SAPBEXHLevel2 2 2 2 2 3" xfId="3795"/>
    <cellStyle name="SAPBEXHLevel2 2 2 2 3" xfId="3059"/>
    <cellStyle name="SAPBEXHLevel2 2 2 2 4" xfId="3564"/>
    <cellStyle name="SAPBEXHLevel2 2 2 3" xfId="2100"/>
    <cellStyle name="SAPBEXHLevel2 2 2 3 2" xfId="2845"/>
    <cellStyle name="SAPBEXHLevel2 2 2 3 3" xfId="2686"/>
    <cellStyle name="SAPBEXHLevel2 2 2 4" xfId="2652"/>
    <cellStyle name="SAPBEXHLevel2 2 3" xfId="1019"/>
    <cellStyle name="SAPBEXHLevel2 2 3 2" xfId="1660"/>
    <cellStyle name="SAPBEXHLevel2 2 3 2 2" xfId="1368"/>
    <cellStyle name="SAPBEXHLevel2 2 3 2 2 2" xfId="3296"/>
    <cellStyle name="SAPBEXHLevel2 2 3 2 2 3" xfId="3769"/>
    <cellStyle name="SAPBEXHLevel2 2 3 2 3" xfId="3033"/>
    <cellStyle name="SAPBEXHLevel2 2 3 2 4" xfId="3538"/>
    <cellStyle name="SAPBEXHLevel2 2 3 3" xfId="2279"/>
    <cellStyle name="SAPBEXHLevel2 2 3 4" xfId="2756"/>
    <cellStyle name="SAPBEXHLevel2 2 3 5" xfId="2890"/>
    <cellStyle name="SAPBEXHLevel2 2 4" xfId="1070"/>
    <cellStyle name="SAPBEXHLevel2 2 4 2" xfId="1692"/>
    <cellStyle name="SAPBEXHLevel2 2 4 2 2" xfId="856"/>
    <cellStyle name="SAPBEXHLevel2 2 4 2 2 2" xfId="3327"/>
    <cellStyle name="SAPBEXHLevel2 2 4 2 2 3" xfId="3800"/>
    <cellStyle name="SAPBEXHLevel2 2 4 2 3" xfId="3064"/>
    <cellStyle name="SAPBEXHLevel2 2 4 2 4" xfId="3569"/>
    <cellStyle name="SAPBEXHLevel2 2 4 3" xfId="2223"/>
    <cellStyle name="SAPBEXHLevel2 2 4 4" xfId="2850"/>
    <cellStyle name="SAPBEXHLevel2 2 4 5" xfId="2687"/>
    <cellStyle name="SAPBEXHLevel2 2 5" xfId="1547"/>
    <cellStyle name="SAPBEXHLevel2 2 5 2" xfId="927"/>
    <cellStyle name="SAPBEXHLevel2 2 5 2 2" xfId="3233"/>
    <cellStyle name="SAPBEXHLevel2 2 5 2 3" xfId="3706"/>
    <cellStyle name="SAPBEXHLevel2 2 5 3" xfId="2982"/>
    <cellStyle name="SAPBEXHLevel2 2 5 4" xfId="3497"/>
    <cellStyle name="SAPBEXHLevel2 2 6" xfId="2078"/>
    <cellStyle name="SAPBEXHLevel2 2 7" xfId="2594"/>
    <cellStyle name="SAPBEXHLevel2 3" xfId="494"/>
    <cellStyle name="SAPBEXHLevel2 3 2" xfId="1764"/>
    <cellStyle name="SAPBEXHLevel2 3 2 2" xfId="1950"/>
    <cellStyle name="SAPBEXHLevel2 3 2 2 2" xfId="3383"/>
    <cellStyle name="SAPBEXHLevel2 3 2 2 3" xfId="3856"/>
    <cellStyle name="SAPBEXHLevel2 3 2 3" xfId="3123"/>
    <cellStyle name="SAPBEXHLevel2 3 2 4" xfId="3612"/>
    <cellStyle name="SAPBEXHLevel2 3 3" xfId="2218"/>
    <cellStyle name="SAPBEXHLevel2 3 3 2" xfId="2927"/>
    <cellStyle name="SAPBEXHLevel2 3 3 3" xfId="3459"/>
    <cellStyle name="SAPBEXHLevel2 3 4" xfId="2651"/>
    <cellStyle name="SAPBEXHLevel2 4" xfId="1546"/>
    <cellStyle name="SAPBEXHLevel2 4 2" xfId="880"/>
    <cellStyle name="SAPBEXHLevel2 4 2 2" xfId="3232"/>
    <cellStyle name="SAPBEXHLevel2 4 2 3" xfId="3705"/>
    <cellStyle name="SAPBEXHLevel2 4 3" xfId="2755"/>
    <cellStyle name="SAPBEXHLevel2 4 4" xfId="2551"/>
    <cellStyle name="SAPBEXHLevel2 5" xfId="2109"/>
    <cellStyle name="SAPBEXHLevel2 6" xfId="2593"/>
    <cellStyle name="SAPBEXHLevel2X" xfId="272"/>
    <cellStyle name="SAPBEXHLevel2X 2" xfId="273"/>
    <cellStyle name="SAPBEXHLevel2X 2 2" xfId="497"/>
    <cellStyle name="SAPBEXHLevel2X 2 2 2" xfId="1688"/>
    <cellStyle name="SAPBEXHLevel2X 2 2 2 2" xfId="857"/>
    <cellStyle name="SAPBEXHLevel2X 2 2 2 2 2" xfId="3323"/>
    <cellStyle name="SAPBEXHLevel2X 2 2 2 2 3" xfId="3796"/>
    <cellStyle name="SAPBEXHLevel2X 2 2 2 3" xfId="3060"/>
    <cellStyle name="SAPBEXHLevel2X 2 2 2 4" xfId="3565"/>
    <cellStyle name="SAPBEXHLevel2X 2 2 3" xfId="2059"/>
    <cellStyle name="SAPBEXHLevel2X 2 2 3 2" xfId="2846"/>
    <cellStyle name="SAPBEXHLevel2X 2 2 3 3" xfId="2675"/>
    <cellStyle name="SAPBEXHLevel2X 2 2 4" xfId="2654"/>
    <cellStyle name="SAPBEXHLevel2X 2 3" xfId="1017"/>
    <cellStyle name="SAPBEXHLevel2X 2 3 2" xfId="1658"/>
    <cellStyle name="SAPBEXHLevel2X 2 3 2 2" xfId="864"/>
    <cellStyle name="SAPBEXHLevel2X 2 3 2 2 2" xfId="3294"/>
    <cellStyle name="SAPBEXHLevel2X 2 3 2 2 3" xfId="3767"/>
    <cellStyle name="SAPBEXHLevel2X 2 3 2 3" xfId="3031"/>
    <cellStyle name="SAPBEXHLevel2X 2 3 2 4" xfId="3536"/>
    <cellStyle name="SAPBEXHLevel2X 2 3 3" xfId="2280"/>
    <cellStyle name="SAPBEXHLevel2X 2 3 4" xfId="2758"/>
    <cellStyle name="SAPBEXHLevel2X 2 3 5" xfId="2819"/>
    <cellStyle name="SAPBEXHLevel2X 2 4" xfId="1072"/>
    <cellStyle name="SAPBEXHLevel2X 2 4 2" xfId="1693"/>
    <cellStyle name="SAPBEXHLevel2X 2 4 2 2" xfId="894"/>
    <cellStyle name="SAPBEXHLevel2X 2 4 2 2 2" xfId="3328"/>
    <cellStyle name="SAPBEXHLevel2X 2 4 2 2 3" xfId="3801"/>
    <cellStyle name="SAPBEXHLevel2X 2 4 2 3" xfId="3065"/>
    <cellStyle name="SAPBEXHLevel2X 2 4 2 4" xfId="3570"/>
    <cellStyle name="SAPBEXHLevel2X 2 4 3" xfId="2058"/>
    <cellStyle name="SAPBEXHLevel2X 2 4 4" xfId="2851"/>
    <cellStyle name="SAPBEXHLevel2X 2 4 5" xfId="2670"/>
    <cellStyle name="SAPBEXHLevel2X 2 5" xfId="1549"/>
    <cellStyle name="SAPBEXHLevel2X 2 5 2" xfId="1441"/>
    <cellStyle name="SAPBEXHLevel2X 2 5 2 2" xfId="3235"/>
    <cellStyle name="SAPBEXHLevel2X 2 5 2 3" xfId="3708"/>
    <cellStyle name="SAPBEXHLevel2X 2 5 3" xfId="2983"/>
    <cellStyle name="SAPBEXHLevel2X 2 5 4" xfId="3498"/>
    <cellStyle name="SAPBEXHLevel2X 2 6" xfId="2332"/>
    <cellStyle name="SAPBEXHLevel2X 2 7" xfId="2596"/>
    <cellStyle name="SAPBEXHLevel2X 3" xfId="496"/>
    <cellStyle name="SAPBEXHLevel2X 3 2" xfId="1765"/>
    <cellStyle name="SAPBEXHLevel2X 3 2 2" xfId="1954"/>
    <cellStyle name="SAPBEXHLevel2X 3 2 2 2" xfId="3384"/>
    <cellStyle name="SAPBEXHLevel2X 3 2 2 3" xfId="3857"/>
    <cellStyle name="SAPBEXHLevel2X 3 2 3" xfId="3124"/>
    <cellStyle name="SAPBEXHLevel2X 3 2 4" xfId="3613"/>
    <cellStyle name="SAPBEXHLevel2X 3 3" xfId="2148"/>
    <cellStyle name="SAPBEXHLevel2X 3 3 2" xfId="2928"/>
    <cellStyle name="SAPBEXHLevel2X 3 3 3" xfId="3460"/>
    <cellStyle name="SAPBEXHLevel2X 3 4" xfId="2653"/>
    <cellStyle name="SAPBEXHLevel2X 4" xfId="1548"/>
    <cellStyle name="SAPBEXHLevel2X 4 2" xfId="849"/>
    <cellStyle name="SAPBEXHLevel2X 4 2 2" xfId="3234"/>
    <cellStyle name="SAPBEXHLevel2X 4 2 3" xfId="3707"/>
    <cellStyle name="SAPBEXHLevel2X 4 3" xfId="2757"/>
    <cellStyle name="SAPBEXHLevel2X 4 4" xfId="2866"/>
    <cellStyle name="SAPBEXHLevel2X 5" xfId="2286"/>
    <cellStyle name="SAPBEXHLevel2X 6" xfId="2595"/>
    <cellStyle name="SAPBEXHLevel3" xfId="13"/>
    <cellStyle name="SAPBEXHLevel3 2" xfId="274"/>
    <cellStyle name="SAPBEXHLevel3 2 2" xfId="498"/>
    <cellStyle name="SAPBEXHLevel3 2 2 2" xfId="1690"/>
    <cellStyle name="SAPBEXHLevel3 2 2 2 2" xfId="937"/>
    <cellStyle name="SAPBEXHLevel3 2 2 2 2 2" xfId="3325"/>
    <cellStyle name="SAPBEXHLevel3 2 2 2 2 3" xfId="3798"/>
    <cellStyle name="SAPBEXHLevel3 2 2 2 3" xfId="3062"/>
    <cellStyle name="SAPBEXHLevel3 2 2 2 4" xfId="3567"/>
    <cellStyle name="SAPBEXHLevel3 2 2 3" xfId="2159"/>
    <cellStyle name="SAPBEXHLevel3 2 2 3 2" xfId="2848"/>
    <cellStyle name="SAPBEXHLevel3 2 2 3 3" xfId="2677"/>
    <cellStyle name="SAPBEXHLevel3 2 2 4" xfId="2655"/>
    <cellStyle name="SAPBEXHLevel3 2 3" xfId="1016"/>
    <cellStyle name="SAPBEXHLevel3 2 3 2" xfId="1657"/>
    <cellStyle name="SAPBEXHLevel3 2 3 2 2" xfId="1431"/>
    <cellStyle name="SAPBEXHLevel3 2 3 2 2 2" xfId="3293"/>
    <cellStyle name="SAPBEXHLevel3 2 3 2 2 3" xfId="3766"/>
    <cellStyle name="SAPBEXHLevel3 2 3 2 3" xfId="3030"/>
    <cellStyle name="SAPBEXHLevel3 2 3 2 4" xfId="3535"/>
    <cellStyle name="SAPBEXHLevel3 2 3 3" xfId="2067"/>
    <cellStyle name="SAPBEXHLevel3 2 3 4" xfId="2760"/>
    <cellStyle name="SAPBEXHLevel3 2 3 5" xfId="2891"/>
    <cellStyle name="SAPBEXHLevel3 2 4" xfId="1074"/>
    <cellStyle name="SAPBEXHLevel3 2 4 2" xfId="1694"/>
    <cellStyle name="SAPBEXHLevel3 2 4 2 2" xfId="938"/>
    <cellStyle name="SAPBEXHLevel3 2 4 2 2 2" xfId="3329"/>
    <cellStyle name="SAPBEXHLevel3 2 4 2 2 3" xfId="3802"/>
    <cellStyle name="SAPBEXHLevel3 2 4 2 3" xfId="3066"/>
    <cellStyle name="SAPBEXHLevel3 2 4 2 4" xfId="3571"/>
    <cellStyle name="SAPBEXHLevel3 2 4 3" xfId="2057"/>
    <cellStyle name="SAPBEXHLevel3 2 4 4" xfId="2852"/>
    <cellStyle name="SAPBEXHLevel3 2 4 5" xfId="2672"/>
    <cellStyle name="SAPBEXHLevel3 2 5" xfId="1551"/>
    <cellStyle name="SAPBEXHLevel3 2 5 2" xfId="928"/>
    <cellStyle name="SAPBEXHLevel3 2 5 2 2" xfId="3237"/>
    <cellStyle name="SAPBEXHLevel3 2 5 2 3" xfId="3710"/>
    <cellStyle name="SAPBEXHLevel3 2 5 3" xfId="2984"/>
    <cellStyle name="SAPBEXHLevel3 2 5 4" xfId="3499"/>
    <cellStyle name="SAPBEXHLevel3 2 6" xfId="2325"/>
    <cellStyle name="SAPBEXHLevel3 2 7" xfId="2597"/>
    <cellStyle name="SAPBEXHLevel3 3" xfId="451"/>
    <cellStyle name="SAPBEXHLevel3 3 2" xfId="526"/>
    <cellStyle name="SAPBEXHLevel3 3 2 2" xfId="1779"/>
    <cellStyle name="SAPBEXHLevel3 3 2 2 2" xfId="1941"/>
    <cellStyle name="SAPBEXHLevel3 3 2 2 2 2" xfId="3398"/>
    <cellStyle name="SAPBEXHLevel3 3 2 2 2 3" xfId="3871"/>
    <cellStyle name="SAPBEXHLevel3 3 2 2 3" xfId="3137"/>
    <cellStyle name="SAPBEXHLevel3 3 2 2 4" xfId="3625"/>
    <cellStyle name="SAPBEXHLevel3 3 2 3" xfId="2034"/>
    <cellStyle name="SAPBEXHLevel3 3 2 3 2" xfId="2938"/>
    <cellStyle name="SAPBEXHLevel3 3 2 3 3" xfId="3467"/>
    <cellStyle name="SAPBEXHLevel3 3 2 4" xfId="2665"/>
    <cellStyle name="SAPBEXHLevel3 3 3" xfId="1754"/>
    <cellStyle name="SAPBEXHLevel3 3 3 2" xfId="2013"/>
    <cellStyle name="SAPBEXHLevel3 3 3 2 2" xfId="3373"/>
    <cellStyle name="SAPBEXHLevel3 3 3 2 3" xfId="3846"/>
    <cellStyle name="SAPBEXHLevel3 3 3 3" xfId="3113"/>
    <cellStyle name="SAPBEXHLevel3 3 3 4" xfId="3602"/>
    <cellStyle name="SAPBEXHLevel3 3 4" xfId="2046"/>
    <cellStyle name="SAPBEXHLevel3 3 4 2" xfId="2918"/>
    <cellStyle name="SAPBEXHLevel3 3 4 3" xfId="3450"/>
    <cellStyle name="SAPBEXHLevel3 3 5" xfId="2636"/>
    <cellStyle name="SAPBEXHLevel3 4" xfId="464"/>
    <cellStyle name="SAPBEXHLevel3 4 2" xfId="1755"/>
    <cellStyle name="SAPBEXHLevel3 4 2 2" xfId="1966"/>
    <cellStyle name="SAPBEXHLevel3 4 2 2 2" xfId="3374"/>
    <cellStyle name="SAPBEXHLevel3 4 2 2 3" xfId="3847"/>
    <cellStyle name="SAPBEXHLevel3 4 2 3" xfId="3114"/>
    <cellStyle name="SAPBEXHLevel3 4 2 4" xfId="3603"/>
    <cellStyle name="SAPBEXHLevel3 4 3" xfId="2045"/>
    <cellStyle name="SAPBEXHLevel3 4 3 2" xfId="2919"/>
    <cellStyle name="SAPBEXHLevel3 4 3 3" xfId="3451"/>
    <cellStyle name="SAPBEXHLevel3 4 4" xfId="2637"/>
    <cellStyle name="SAPBEXHLevel3 5" xfId="1550"/>
    <cellStyle name="SAPBEXHLevel3 5 2" xfId="881"/>
    <cellStyle name="SAPBEXHLevel3 5 2 2" xfId="3236"/>
    <cellStyle name="SAPBEXHLevel3 5 2 3" xfId="3709"/>
    <cellStyle name="SAPBEXHLevel3 5 3" xfId="2759"/>
    <cellStyle name="SAPBEXHLevel3 5 4" xfId="2550"/>
    <cellStyle name="SAPBEXHLevel3 6" xfId="2131"/>
    <cellStyle name="SAPBEXHLevel3 7" xfId="2535"/>
    <cellStyle name="SAPBEXHLevel3X" xfId="275"/>
    <cellStyle name="SAPBEXHLevel3X 2" xfId="276"/>
    <cellStyle name="SAPBEXHLevel3X 2 2" xfId="500"/>
    <cellStyle name="SAPBEXHLevel3X 2 2 2" xfId="1691"/>
    <cellStyle name="SAPBEXHLevel3X 2 2 2 2" xfId="1428"/>
    <cellStyle name="SAPBEXHLevel3X 2 2 2 2 2" xfId="3326"/>
    <cellStyle name="SAPBEXHLevel3X 2 2 2 2 3" xfId="3799"/>
    <cellStyle name="SAPBEXHLevel3X 2 2 2 3" xfId="3063"/>
    <cellStyle name="SAPBEXHLevel3X 2 2 2 4" xfId="3568"/>
    <cellStyle name="SAPBEXHLevel3X 2 2 3" xfId="2089"/>
    <cellStyle name="SAPBEXHLevel3X 2 2 3 2" xfId="2849"/>
    <cellStyle name="SAPBEXHLevel3X 2 2 3 3" xfId="2681"/>
    <cellStyle name="SAPBEXHLevel3X 2 2 4" xfId="2657"/>
    <cellStyle name="SAPBEXHLevel3X 2 3" xfId="1015"/>
    <cellStyle name="SAPBEXHLevel3X 2 3 2" xfId="1656"/>
    <cellStyle name="SAPBEXHLevel3X 2 3 2 2" xfId="1369"/>
    <cellStyle name="SAPBEXHLevel3X 2 3 2 2 2" xfId="3292"/>
    <cellStyle name="SAPBEXHLevel3X 2 3 2 2 3" xfId="3765"/>
    <cellStyle name="SAPBEXHLevel3X 2 3 2 3" xfId="3029"/>
    <cellStyle name="SAPBEXHLevel3X 2 3 2 4" xfId="3534"/>
    <cellStyle name="SAPBEXHLevel3X 2 3 3" xfId="2281"/>
    <cellStyle name="SAPBEXHLevel3X 2 3 4" xfId="2762"/>
    <cellStyle name="SAPBEXHLevel3X 2 3 5" xfId="2719"/>
    <cellStyle name="SAPBEXHLevel3X 2 4" xfId="1076"/>
    <cellStyle name="SAPBEXHLevel3X 2 4 2" xfId="1696"/>
    <cellStyle name="SAPBEXHLevel3X 2 4 2 2" xfId="855"/>
    <cellStyle name="SAPBEXHLevel3X 2 4 2 2 2" xfId="3331"/>
    <cellStyle name="SAPBEXHLevel3X 2 4 2 2 3" xfId="3804"/>
    <cellStyle name="SAPBEXHLevel3X 2 4 2 3" xfId="3068"/>
    <cellStyle name="SAPBEXHLevel3X 2 4 2 4" xfId="3573"/>
    <cellStyle name="SAPBEXHLevel3X 2 4 3" xfId="2274"/>
    <cellStyle name="SAPBEXHLevel3X 2 4 4" xfId="2854"/>
    <cellStyle name="SAPBEXHLevel3X 2 4 5" xfId="2691"/>
    <cellStyle name="SAPBEXHLevel3X 2 5" xfId="1553"/>
    <cellStyle name="SAPBEXHLevel3X 2 5 2" xfId="1308"/>
    <cellStyle name="SAPBEXHLevel3X 2 5 2 2" xfId="3239"/>
    <cellStyle name="SAPBEXHLevel3X 2 5 2 3" xfId="3712"/>
    <cellStyle name="SAPBEXHLevel3X 2 5 3" xfId="2985"/>
    <cellStyle name="SAPBEXHLevel3X 2 5 4" xfId="3500"/>
    <cellStyle name="SAPBEXHLevel3X 2 6" xfId="2317"/>
    <cellStyle name="SAPBEXHLevel3X 2 7" xfId="2599"/>
    <cellStyle name="SAPBEXHLevel3X 3" xfId="499"/>
    <cellStyle name="SAPBEXHLevel3X 3 2" xfId="1766"/>
    <cellStyle name="SAPBEXHLevel3X 3 2 2" xfId="1928"/>
    <cellStyle name="SAPBEXHLevel3X 3 2 2 2" xfId="3385"/>
    <cellStyle name="SAPBEXHLevel3X 3 2 2 3" xfId="3858"/>
    <cellStyle name="SAPBEXHLevel3X 3 2 3" xfId="3125"/>
    <cellStyle name="SAPBEXHLevel3X 3 2 4" xfId="3614"/>
    <cellStyle name="SAPBEXHLevel3X 3 3" xfId="2217"/>
    <cellStyle name="SAPBEXHLevel3X 3 3 2" xfId="2929"/>
    <cellStyle name="SAPBEXHLevel3X 3 3 3" xfId="3461"/>
    <cellStyle name="SAPBEXHLevel3X 3 4" xfId="2656"/>
    <cellStyle name="SAPBEXHLevel3X 4" xfId="1552"/>
    <cellStyle name="SAPBEXHLevel3X 4 2" xfId="848"/>
    <cellStyle name="SAPBEXHLevel3X 4 2 2" xfId="3238"/>
    <cellStyle name="SAPBEXHLevel3X 4 2 3" xfId="3711"/>
    <cellStyle name="SAPBEXHLevel3X 4 3" xfId="2761"/>
    <cellStyle name="SAPBEXHLevel3X 4 4" xfId="2867"/>
    <cellStyle name="SAPBEXHLevel3X 5" xfId="2121"/>
    <cellStyle name="SAPBEXHLevel3X 6" xfId="2598"/>
    <cellStyle name="SAPBEXresData" xfId="277"/>
    <cellStyle name="SAPBEXresData 2" xfId="1554"/>
    <cellStyle name="SAPBEXresData 2 2" xfId="1046"/>
    <cellStyle name="SAPBEXresData 2 2 2" xfId="3240"/>
    <cellStyle name="SAPBEXresData 2 2 3" xfId="3713"/>
    <cellStyle name="SAPBEXresData 2 3" xfId="2763"/>
    <cellStyle name="SAPBEXresData 2 4" xfId="2549"/>
    <cellStyle name="SAPBEXresData 3" xfId="2108"/>
    <cellStyle name="SAPBEXresData 4" xfId="2600"/>
    <cellStyle name="SAPBEXresDataEmph" xfId="278"/>
    <cellStyle name="SAPBEXresDataEmph 2" xfId="1555"/>
    <cellStyle name="SAPBEXresDataEmph 2 2" xfId="929"/>
    <cellStyle name="SAPBEXresDataEmph 2 2 2" xfId="3241"/>
    <cellStyle name="SAPBEXresDataEmph 2 2 3" xfId="3714"/>
    <cellStyle name="SAPBEXresDataEmph 2 3" xfId="2764"/>
    <cellStyle name="SAPBEXresDataEmph 2 4" xfId="2967"/>
    <cellStyle name="SAPBEXresDataEmph 3" xfId="2077"/>
    <cellStyle name="SAPBEXresDataEmph 4" xfId="2601"/>
    <cellStyle name="SAPBEXresItem" xfId="279"/>
    <cellStyle name="SAPBEXresItem 2" xfId="1556"/>
    <cellStyle name="SAPBEXresItem 2 2" xfId="847"/>
    <cellStyle name="SAPBEXresItem 2 2 2" xfId="3242"/>
    <cellStyle name="SAPBEXresItem 2 2 3" xfId="3715"/>
    <cellStyle name="SAPBEXresItem 2 3" xfId="2765"/>
    <cellStyle name="SAPBEXresItem 2 4" xfId="2892"/>
    <cellStyle name="SAPBEXresItem 3" xfId="2285"/>
    <cellStyle name="SAPBEXresItem 4" xfId="2602"/>
    <cellStyle name="SAPBEXresItemX" xfId="280"/>
    <cellStyle name="SAPBEXresItemX 2" xfId="1557"/>
    <cellStyle name="SAPBEXresItemX 2 2" xfId="1440"/>
    <cellStyle name="SAPBEXresItemX 2 2 2" xfId="3243"/>
    <cellStyle name="SAPBEXresItemX 2 2 3" xfId="3716"/>
    <cellStyle name="SAPBEXresItemX 2 3" xfId="2766"/>
    <cellStyle name="SAPBEXresItemX 2 4" xfId="2868"/>
    <cellStyle name="SAPBEXresItemX 3" xfId="2331"/>
    <cellStyle name="SAPBEXresItemX 4" xfId="2603"/>
    <cellStyle name="SAPBEXstdData" xfId="11"/>
    <cellStyle name="SAPBEXstdData 2" xfId="18"/>
    <cellStyle name="SAPBEXstdData 2 2" xfId="1284"/>
    <cellStyle name="SAPBEXstdData 2 2 2" xfId="1618"/>
    <cellStyle name="SAPBEXstdData 2 2 2 2" xfId="1384"/>
    <cellStyle name="SAPBEXstdData 2 2 2 2 2" xfId="3280"/>
    <cellStyle name="SAPBEXstdData 2 2 2 2 3" xfId="3753"/>
    <cellStyle name="SAPBEXstdData 2 2 2 3" xfId="3017"/>
    <cellStyle name="SAPBEXstdData 2 2 2 4" xfId="3522"/>
    <cellStyle name="SAPBEXstdData 2 2 3" xfId="2270"/>
    <cellStyle name="SAPBEXstdData 2 2 4" xfId="2768"/>
    <cellStyle name="SAPBEXstdData 2 2 5" xfId="2548"/>
    <cellStyle name="SAPBEXstdData 2 3" xfId="1559"/>
    <cellStyle name="SAPBEXstdData 2 3 2" xfId="930"/>
    <cellStyle name="SAPBEXstdData 2 3 2 2" xfId="3245"/>
    <cellStyle name="SAPBEXstdData 2 3 2 3" xfId="3718"/>
    <cellStyle name="SAPBEXstdData 2 3 3" xfId="2986"/>
    <cellStyle name="SAPBEXstdData 2 3 4" xfId="3501"/>
    <cellStyle name="SAPBEXstdData 2 4" xfId="906"/>
    <cellStyle name="SAPBEXstdData 2 4 2" xfId="2796"/>
    <cellStyle name="SAPBEXstdData 2 4 3" xfId="2872"/>
    <cellStyle name="SAPBEXstdData 2 5" xfId="2324"/>
    <cellStyle name="SAPBEXstdData 2 6" xfId="2537"/>
    <cellStyle name="SAPBEXstdData 3" xfId="281"/>
    <cellStyle name="SAPBEXstdData 3 2" xfId="1560"/>
    <cellStyle name="SAPBEXstdData 3 2 2" xfId="1986"/>
    <cellStyle name="SAPBEXstdData 3 2 2 2" xfId="3246"/>
    <cellStyle name="SAPBEXstdData 3 2 2 3" xfId="3719"/>
    <cellStyle name="SAPBEXstdData 3 2 3" xfId="2987"/>
    <cellStyle name="SAPBEXstdData 3 2 4" xfId="3502"/>
    <cellStyle name="SAPBEXstdData 3 3" xfId="2120"/>
    <cellStyle name="SAPBEXstdData 3 3 2" xfId="2797"/>
    <cellStyle name="SAPBEXstdData 3 3 3" xfId="2815"/>
    <cellStyle name="SAPBEXstdData 3 4" xfId="2604"/>
    <cellStyle name="SAPBEXstdData 4" xfId="448"/>
    <cellStyle name="SAPBEXstdData 4 2" xfId="1753"/>
    <cellStyle name="SAPBEXstdData 4 2 2" xfId="1996"/>
    <cellStyle name="SAPBEXstdData 4 2 2 2" xfId="3372"/>
    <cellStyle name="SAPBEXstdData 4 2 2 3" xfId="3845"/>
    <cellStyle name="SAPBEXstdData 4 2 3" xfId="3112"/>
    <cellStyle name="SAPBEXstdData 4 2 4" xfId="3601"/>
    <cellStyle name="SAPBEXstdData 4 3" xfId="2154"/>
    <cellStyle name="SAPBEXstdData 4 3 2" xfId="2917"/>
    <cellStyle name="SAPBEXstdData 4 3 3" xfId="3449"/>
    <cellStyle name="SAPBEXstdData 4 4" xfId="2635"/>
    <cellStyle name="SAPBEXstdData 5" xfId="719"/>
    <cellStyle name="SAPBEXstdData 5 2" xfId="1813"/>
    <cellStyle name="SAPBEXstdData 5 2 2" xfId="903"/>
    <cellStyle name="SAPBEXstdData 5 2 2 2" xfId="3404"/>
    <cellStyle name="SAPBEXstdData 5 2 2 3" xfId="3877"/>
    <cellStyle name="SAPBEXstdData 5 2 3" xfId="3145"/>
    <cellStyle name="SAPBEXstdData 5 2 4" xfId="3631"/>
    <cellStyle name="SAPBEXstdData 5 3" xfId="2092"/>
    <cellStyle name="SAPBEXstdData 5 3 2" xfId="2948"/>
    <cellStyle name="SAPBEXstdData 5 3 3" xfId="3471"/>
    <cellStyle name="SAPBEXstdData 5 4" xfId="2692"/>
    <cellStyle name="SAPBEXstdData 6" xfId="1558"/>
    <cellStyle name="SAPBEXstdData 6 2" xfId="1346"/>
    <cellStyle name="SAPBEXstdData 6 2 2" xfId="3244"/>
    <cellStyle name="SAPBEXstdData 6 2 3" xfId="3717"/>
    <cellStyle name="SAPBEXstdData 6 3" xfId="2767"/>
    <cellStyle name="SAPBEXstdData 6 4" xfId="2818"/>
    <cellStyle name="SAPBEXstdData 7" xfId="2130"/>
    <cellStyle name="SAPBEXstdData 8" xfId="2533"/>
    <cellStyle name="SAPBEXstdData_Первоочер. 2010 г." xfId="14"/>
    <cellStyle name="SAPBEXstdDataEmph" xfId="282"/>
    <cellStyle name="SAPBEXstdDataEmph 2" xfId="1561"/>
    <cellStyle name="SAPBEXstdDataEmph 2 2" xfId="846"/>
    <cellStyle name="SAPBEXstdDataEmph 2 2 2" xfId="3247"/>
    <cellStyle name="SAPBEXstdDataEmph 2 2 3" xfId="3720"/>
    <cellStyle name="SAPBEXstdDataEmph 2 3" xfId="2769"/>
    <cellStyle name="SAPBEXstdDataEmph 2 4" xfId="2893"/>
    <cellStyle name="SAPBEXstdDataEmph 3" xfId="2107"/>
    <cellStyle name="SAPBEXstdDataEmph 4" xfId="2605"/>
    <cellStyle name="SAPBEXstdItem" xfId="17"/>
    <cellStyle name="SAPBEXstdItem 2" xfId="283"/>
    <cellStyle name="SAPBEXstdItem 2 2" xfId="284"/>
    <cellStyle name="SAPBEXstdItem 2 2 2" xfId="502"/>
    <cellStyle name="SAPBEXstdItem 2 2 2 2" xfId="1768"/>
    <cellStyle name="SAPBEXstdItem 2 2 2 2 2" xfId="1934"/>
    <cellStyle name="SAPBEXstdItem 2 2 2 2 2 2" xfId="3387"/>
    <cellStyle name="SAPBEXstdItem 2 2 2 2 2 3" xfId="3860"/>
    <cellStyle name="SAPBEXstdItem 2 2 2 2 3" xfId="3127"/>
    <cellStyle name="SAPBEXstdItem 2 2 2 2 4" xfId="3616"/>
    <cellStyle name="SAPBEXstdItem 2 2 2 3" xfId="2036"/>
    <cellStyle name="SAPBEXstdItem 2 2 2 3 2" xfId="2931"/>
    <cellStyle name="SAPBEXstdItem 2 2 2 3 3" xfId="3463"/>
    <cellStyle name="SAPBEXstdItem 2 2 2 4" xfId="2659"/>
    <cellStyle name="SAPBEXstdItem 2 2 3" xfId="1695"/>
    <cellStyle name="SAPBEXstdItem 2 2 3 2" xfId="1295"/>
    <cellStyle name="SAPBEXstdItem 2 2 3 2 2" xfId="3067"/>
    <cellStyle name="SAPBEXstdItem 2 2 3 2 3" xfId="3572"/>
    <cellStyle name="SAPBEXstdItem 2 2 3 3" xfId="3330"/>
    <cellStyle name="SAPBEXstdItem 2 2 3 3 2" xfId="3803"/>
    <cellStyle name="SAPBEXstdItem 2 2 3 4" xfId="2772"/>
    <cellStyle name="SAPBEXstdItem 2 2 3 5" xfId="2547"/>
    <cellStyle name="SAPBEXstdItem 2 2 4" xfId="1621"/>
    <cellStyle name="SAPBEXstdItem 2 2 4 2" xfId="1970"/>
    <cellStyle name="SAPBEXstdItem 2 2 4 2 2" xfId="3283"/>
    <cellStyle name="SAPBEXstdItem 2 2 4 2 3" xfId="3756"/>
    <cellStyle name="SAPBEXstdItem 2 2 4 3" xfId="3020"/>
    <cellStyle name="SAPBEXstdItem 2 2 4 4" xfId="3525"/>
    <cellStyle name="SAPBEXstdItem 2 2 5" xfId="2056"/>
    <cellStyle name="SAPBEXstdItem 2 2 5 2" xfId="2853"/>
    <cellStyle name="SAPBEXstdItem 2 2 5 3" xfId="2667"/>
    <cellStyle name="SAPBEXstdItem 2 2 6" xfId="2607"/>
    <cellStyle name="SAPBEXstdItem 2 3" xfId="501"/>
    <cellStyle name="SAPBEXstdItem 2 3 2" xfId="1348"/>
    <cellStyle name="SAPBEXstdItem 2 3 2 2" xfId="1767"/>
    <cellStyle name="SAPBEXstdItem 2 3 2 2 2" xfId="1929"/>
    <cellStyle name="SAPBEXstdItem 2 3 2 2 2 2" xfId="3386"/>
    <cellStyle name="SAPBEXstdItem 2 3 2 2 2 3" xfId="3859"/>
    <cellStyle name="SAPBEXstdItem 2 3 2 2 3" xfId="3126"/>
    <cellStyle name="SAPBEXstdItem 2 3 2 2 4" xfId="3615"/>
    <cellStyle name="SAPBEXstdItem 2 3 2 3" xfId="2146"/>
    <cellStyle name="SAPBEXstdItem 2 3 2 4" xfId="2930"/>
    <cellStyle name="SAPBEXstdItem 2 3 2 5" xfId="3462"/>
    <cellStyle name="SAPBEXstdItem 2 3 3" xfId="1655"/>
    <cellStyle name="SAPBEXstdItem 2 3 3 2" xfId="887"/>
    <cellStyle name="SAPBEXstdItem 2 3 3 2 2" xfId="3291"/>
    <cellStyle name="SAPBEXstdItem 2 3 3 2 3" xfId="3764"/>
    <cellStyle name="SAPBEXstdItem 2 3 3 3" xfId="3028"/>
    <cellStyle name="SAPBEXstdItem 2 3 3 4" xfId="3533"/>
    <cellStyle name="SAPBEXstdItem 2 3 4" xfId="1620"/>
    <cellStyle name="SAPBEXstdItem 2 3 4 2" xfId="2018"/>
    <cellStyle name="SAPBEXstdItem 2 3 4 2 2" xfId="3282"/>
    <cellStyle name="SAPBEXstdItem 2 3 4 2 3" xfId="3755"/>
    <cellStyle name="SAPBEXstdItem 2 3 4 3" xfId="3019"/>
    <cellStyle name="SAPBEXstdItem 2 3 4 4" xfId="3524"/>
    <cellStyle name="SAPBEXstdItem 2 3 5" xfId="1013"/>
    <cellStyle name="SAPBEXstdItem 2 3 5 2" xfId="2826"/>
    <cellStyle name="SAPBEXstdItem 2 3 5 3" xfId="2812"/>
    <cellStyle name="SAPBEXstdItem 2 3 6" xfId="2282"/>
    <cellStyle name="SAPBEXstdItem 2 3 7" xfId="2658"/>
    <cellStyle name="SAPBEXstdItem 2 4" xfId="1082"/>
    <cellStyle name="SAPBEXstdItem 2 4 2" xfId="1698"/>
    <cellStyle name="SAPBEXstdItem 2 4 2 2" xfId="939"/>
    <cellStyle name="SAPBEXstdItem 2 4 2 2 2" xfId="3333"/>
    <cellStyle name="SAPBEXstdItem 2 4 2 2 3" xfId="3806"/>
    <cellStyle name="SAPBEXstdItem 2 4 2 3" xfId="3070"/>
    <cellStyle name="SAPBEXstdItem 2 4 2 4" xfId="3575"/>
    <cellStyle name="SAPBEXstdItem 2 4 3" xfId="2054"/>
    <cellStyle name="SAPBEXstdItem 2 4 3 2" xfId="2856"/>
    <cellStyle name="SAPBEXstdItem 2 4 3 3" xfId="2684"/>
    <cellStyle name="SAPBEXstdItem 2 4 4" xfId="2771"/>
    <cellStyle name="SAPBEXstdItem 2 4 5" xfId="2817"/>
    <cellStyle name="SAPBEXstdItem 2 5" xfId="1324"/>
    <cellStyle name="SAPBEXstdItem 2 5 2" xfId="1740"/>
    <cellStyle name="SAPBEXstdItem 2 5 2 2" xfId="1408"/>
    <cellStyle name="SAPBEXstdItem 2 5 2 2 2" xfId="3364"/>
    <cellStyle name="SAPBEXstdItem 2 5 2 2 3" xfId="3837"/>
    <cellStyle name="SAPBEXstdItem 2 5 2 3" xfId="3101"/>
    <cellStyle name="SAPBEXstdItem 2 5 2 4" xfId="3594"/>
    <cellStyle name="SAPBEXstdItem 2 5 3" xfId="2048"/>
    <cellStyle name="SAPBEXstdItem 2 5 4" xfId="2914"/>
    <cellStyle name="SAPBEXstdItem 2 5 5" xfId="3446"/>
    <cellStyle name="SAPBEXstdItem 2 6" xfId="1563"/>
    <cellStyle name="SAPBEXstdItem 2 6 2" xfId="882"/>
    <cellStyle name="SAPBEXstdItem 2 6 2 2" xfId="3249"/>
    <cellStyle name="SAPBEXstdItem 2 6 2 3" xfId="3722"/>
    <cellStyle name="SAPBEXstdItem 2 6 3" xfId="2989"/>
    <cellStyle name="SAPBEXstdItem 2 6 4" xfId="3504"/>
    <cellStyle name="SAPBEXstdItem 2 7" xfId="2075"/>
    <cellStyle name="SAPBEXstdItem 2 7 2" xfId="2798"/>
    <cellStyle name="SAPBEXstdItem 2 7 3" xfId="2543"/>
    <cellStyle name="SAPBEXstdItem 2 8" xfId="2606"/>
    <cellStyle name="SAPBEXstdItem 3" xfId="285"/>
    <cellStyle name="SAPBEXstdItem 3 2" xfId="503"/>
    <cellStyle name="SAPBEXstdItem 3 2 2" xfId="1769"/>
    <cellStyle name="SAPBEXstdItem 3 2 2 2" xfId="1946"/>
    <cellStyle name="SAPBEXstdItem 3 2 2 2 2" xfId="3128"/>
    <cellStyle name="SAPBEXstdItem 3 2 2 2 3" xfId="3617"/>
    <cellStyle name="SAPBEXstdItem 3 2 2 3" xfId="3388"/>
    <cellStyle name="SAPBEXstdItem 3 2 2 3 2" xfId="3861"/>
    <cellStyle name="SAPBEXstdItem 3 2 2 4" xfId="2774"/>
    <cellStyle name="SAPBEXstdItem 3 2 2 5" xfId="2870"/>
    <cellStyle name="SAPBEXstdItem 3 2 3" xfId="1623"/>
    <cellStyle name="SAPBEXstdItem 3 2 3 2" xfId="2002"/>
    <cellStyle name="SAPBEXstdItem 3 2 3 2 2" xfId="3285"/>
    <cellStyle name="SAPBEXstdItem 3 2 3 2 3" xfId="3758"/>
    <cellStyle name="SAPBEXstdItem 3 2 3 3" xfId="3022"/>
    <cellStyle name="SAPBEXstdItem 3 2 3 4" xfId="3527"/>
    <cellStyle name="SAPBEXstdItem 3 2 4" xfId="2216"/>
    <cellStyle name="SAPBEXstdItem 3 2 4 2" xfId="2932"/>
    <cellStyle name="SAPBEXstdItem 3 2 4 3" xfId="3464"/>
    <cellStyle name="SAPBEXstdItem 3 2 5" xfId="2660"/>
    <cellStyle name="SAPBEXstdItem 3 3" xfId="606"/>
    <cellStyle name="SAPBEXstdItem 3 3 2" xfId="1806"/>
    <cellStyle name="SAPBEXstdItem 3 3 2 2" xfId="1366"/>
    <cellStyle name="SAPBEXstdItem 3 3 2 2 2" xfId="3400"/>
    <cellStyle name="SAPBEXstdItem 3 3 2 2 3" xfId="3873"/>
    <cellStyle name="SAPBEXstdItem 3 3 2 3" xfId="3141"/>
    <cellStyle name="SAPBEXstdItem 3 3 2 4" xfId="3627"/>
    <cellStyle name="SAPBEXstdItem 3 3 3" xfId="2033"/>
    <cellStyle name="SAPBEXstdItem 3 3 3 2" xfId="2942"/>
    <cellStyle name="SAPBEXstdItem 3 3 3 3" xfId="3468"/>
    <cellStyle name="SAPBEXstdItem 3 3 4" xfId="2668"/>
    <cellStyle name="SAPBEXstdItem 3 4" xfId="722"/>
    <cellStyle name="SAPBEXstdItem 3 4 2" xfId="1815"/>
    <cellStyle name="SAPBEXstdItem 3 4 2 2" xfId="942"/>
    <cellStyle name="SAPBEXstdItem 3 4 2 2 2" xfId="3405"/>
    <cellStyle name="SAPBEXstdItem 3 4 2 2 3" xfId="3878"/>
    <cellStyle name="SAPBEXstdItem 3 4 2 3" xfId="3146"/>
    <cellStyle name="SAPBEXstdItem 3 4 2 4" xfId="3632"/>
    <cellStyle name="SAPBEXstdItem 3 4 3" xfId="2116"/>
    <cellStyle name="SAPBEXstdItem 3 4 3 2" xfId="2949"/>
    <cellStyle name="SAPBEXstdItem 3 4 3 3" xfId="3472"/>
    <cellStyle name="SAPBEXstdItem 3 4 4" xfId="2693"/>
    <cellStyle name="SAPBEXstdItem 3 5" xfId="1741"/>
    <cellStyle name="SAPBEXstdItem 3 5 2" xfId="1999"/>
    <cellStyle name="SAPBEXstdItem 3 5 2 2" xfId="3102"/>
    <cellStyle name="SAPBEXstdItem 3 5 2 3" xfId="3595"/>
    <cellStyle name="SAPBEXstdItem 3 5 3" xfId="3365"/>
    <cellStyle name="SAPBEXstdItem 3 5 3 2" xfId="3838"/>
    <cellStyle name="SAPBEXstdItem 3 5 4" xfId="2773"/>
    <cellStyle name="SAPBEXstdItem 3 5 5" xfId="2894"/>
    <cellStyle name="SAPBEXstdItem 3 6" xfId="1622"/>
    <cellStyle name="SAPBEXstdItem 3 6 2" xfId="1413"/>
    <cellStyle name="SAPBEXstdItem 3 6 2 2" xfId="3284"/>
    <cellStyle name="SAPBEXstdItem 3 6 2 3" xfId="3757"/>
    <cellStyle name="SAPBEXstdItem 3 6 3" xfId="3021"/>
    <cellStyle name="SAPBEXstdItem 3 6 4" xfId="3526"/>
    <cellStyle name="SAPBEXstdItem 3 7" xfId="2047"/>
    <cellStyle name="SAPBEXstdItem 3 7 2" xfId="2915"/>
    <cellStyle name="SAPBEXstdItem 3 7 3" xfId="3447"/>
    <cellStyle name="SAPBEXstdItem 3 8" xfId="2608"/>
    <cellStyle name="SAPBEXstdItem 4" xfId="286"/>
    <cellStyle name="SAPBEXstdItem 4 2" xfId="504"/>
    <cellStyle name="SAPBEXstdItem 4 2 2" xfId="1770"/>
    <cellStyle name="SAPBEXstdItem 4 2 2 2" xfId="1936"/>
    <cellStyle name="SAPBEXstdItem 4 2 2 2 2" xfId="3389"/>
    <cellStyle name="SAPBEXstdItem 4 2 2 2 3" xfId="3862"/>
    <cellStyle name="SAPBEXstdItem 4 2 2 3" xfId="3129"/>
    <cellStyle name="SAPBEXstdItem 4 2 2 4" xfId="3618"/>
    <cellStyle name="SAPBEXstdItem 4 2 3" xfId="2145"/>
    <cellStyle name="SAPBEXstdItem 4 2 3 2" xfId="2933"/>
    <cellStyle name="SAPBEXstdItem 4 2 3 3" xfId="3465"/>
    <cellStyle name="SAPBEXstdItem 4 2 4" xfId="2661"/>
    <cellStyle name="SAPBEXstdItem 4 3" xfId="1742"/>
    <cellStyle name="SAPBEXstdItem 4 3 2" xfId="2014"/>
    <cellStyle name="SAPBEXstdItem 4 3 2 2" xfId="3366"/>
    <cellStyle name="SAPBEXstdItem 4 3 2 3" xfId="3839"/>
    <cellStyle name="SAPBEXstdItem 4 3 3" xfId="3103"/>
    <cellStyle name="SAPBEXstdItem 4 3 4" xfId="3596"/>
    <cellStyle name="SAPBEXstdItem 4 4" xfId="1619"/>
    <cellStyle name="SAPBEXstdItem 4 4 2" xfId="2003"/>
    <cellStyle name="SAPBEXstdItem 4 4 2 2" xfId="3281"/>
    <cellStyle name="SAPBEXstdItem 4 4 2 3" xfId="3754"/>
    <cellStyle name="SAPBEXstdItem 4 4 3" xfId="3018"/>
    <cellStyle name="SAPBEXstdItem 4 4 4" xfId="3523"/>
    <cellStyle name="SAPBEXstdItem 4 5" xfId="2301"/>
    <cellStyle name="SAPBEXstdItem 4 5 2" xfId="2916"/>
    <cellStyle name="SAPBEXstdItem 4 5 3" xfId="3448"/>
    <cellStyle name="SAPBEXstdItem 4 6" xfId="2609"/>
    <cellStyle name="SAPBEXstdItem 5" xfId="466"/>
    <cellStyle name="SAPBEXstdItem 5 2" xfId="1756"/>
    <cellStyle name="SAPBEXstdItem 5 2 2" xfId="1383"/>
    <cellStyle name="SAPBEXstdItem 5 2 2 2" xfId="3375"/>
    <cellStyle name="SAPBEXstdItem 5 2 2 3" xfId="3848"/>
    <cellStyle name="SAPBEXstdItem 5 2 3" xfId="3115"/>
    <cellStyle name="SAPBEXstdItem 5 2 4" xfId="3604"/>
    <cellStyle name="SAPBEXstdItem 5 3" xfId="2219"/>
    <cellStyle name="SAPBEXstdItem 5 3 2" xfId="2920"/>
    <cellStyle name="SAPBEXstdItem 5 3 3" xfId="3452"/>
    <cellStyle name="SAPBEXstdItem 5 4" xfId="2638"/>
    <cellStyle name="SAPBEXstdItem 6" xfId="1283"/>
    <cellStyle name="SAPBEXstdItem 6 2" xfId="1727"/>
    <cellStyle name="SAPBEXstdItem 6 2 2" xfId="900"/>
    <cellStyle name="SAPBEXstdItem 6 2 2 2" xfId="3353"/>
    <cellStyle name="SAPBEXstdItem 6 2 2 3" xfId="3826"/>
    <cellStyle name="SAPBEXstdItem 6 2 3" xfId="3090"/>
    <cellStyle name="SAPBEXstdItem 6 2 4" xfId="3583"/>
    <cellStyle name="SAPBEXstdItem 6 3" xfId="2051"/>
    <cellStyle name="SAPBEXstdItem 6 4" xfId="2770"/>
    <cellStyle name="SAPBEXstdItem 6 5" xfId="2869"/>
    <cellStyle name="SAPBEXstdItem 7" xfId="1562"/>
    <cellStyle name="SAPBEXstdItem 7 2" xfId="1307"/>
    <cellStyle name="SAPBEXstdItem 7 2 2" xfId="3248"/>
    <cellStyle name="SAPBEXstdItem 7 2 3" xfId="3721"/>
    <cellStyle name="SAPBEXstdItem 7 3" xfId="2988"/>
    <cellStyle name="SAPBEXstdItem 7 4" xfId="3503"/>
    <cellStyle name="SAPBEXstdItem 8" xfId="2076"/>
    <cellStyle name="SAPBEXstdItem 9" xfId="2536"/>
    <cellStyle name="SAPBEXstdItemX" xfId="287"/>
    <cellStyle name="SAPBEXstdItemX 2" xfId="288"/>
    <cellStyle name="SAPBEXstdItemX 2 2" xfId="506"/>
    <cellStyle name="SAPBEXstdItemX 2 2 2" xfId="1697"/>
    <cellStyle name="SAPBEXstdItemX 2 2 2 2" xfId="895"/>
    <cellStyle name="SAPBEXstdItemX 2 2 2 2 2" xfId="3332"/>
    <cellStyle name="SAPBEXstdItemX 2 2 2 2 3" xfId="3805"/>
    <cellStyle name="SAPBEXstdItemX 2 2 2 3" xfId="3069"/>
    <cellStyle name="SAPBEXstdItemX 2 2 2 4" xfId="3574"/>
    <cellStyle name="SAPBEXstdItemX 2 2 3" xfId="2055"/>
    <cellStyle name="SAPBEXstdItemX 2 2 3 2" xfId="2855"/>
    <cellStyle name="SAPBEXstdItemX 2 2 3 3" xfId="2666"/>
    <cellStyle name="SAPBEXstdItemX 2 2 4" xfId="2663"/>
    <cellStyle name="SAPBEXstdItemX 2 3" xfId="1012"/>
    <cellStyle name="SAPBEXstdItemX 2 3 2" xfId="1654"/>
    <cellStyle name="SAPBEXstdItemX 2 3 2 2" xfId="865"/>
    <cellStyle name="SAPBEXstdItemX 2 3 2 2 2" xfId="3290"/>
    <cellStyle name="SAPBEXstdItemX 2 3 2 2 3" xfId="3763"/>
    <cellStyle name="SAPBEXstdItemX 2 3 2 3" xfId="3027"/>
    <cellStyle name="SAPBEXstdItemX 2 3 2 4" xfId="3532"/>
    <cellStyle name="SAPBEXstdItemX 2 3 3" xfId="2068"/>
    <cellStyle name="SAPBEXstdItemX 2 3 4" xfId="2776"/>
    <cellStyle name="SAPBEXstdItemX 2 3 5" xfId="2546"/>
    <cellStyle name="SAPBEXstdItemX 2 4" xfId="1083"/>
    <cellStyle name="SAPBEXstdItemX 2 4 2" xfId="1699"/>
    <cellStyle name="SAPBEXstdItemX 2 4 2 2" xfId="1427"/>
    <cellStyle name="SAPBEXstdItemX 2 4 2 2 2" xfId="3334"/>
    <cellStyle name="SAPBEXstdItemX 2 4 2 2 3" xfId="3807"/>
    <cellStyle name="SAPBEXstdItemX 2 4 2 3" xfId="3071"/>
    <cellStyle name="SAPBEXstdItemX 2 4 2 4" xfId="3576"/>
    <cellStyle name="SAPBEXstdItemX 2 4 3" xfId="2053"/>
    <cellStyle name="SAPBEXstdItemX 2 4 4" xfId="2857"/>
    <cellStyle name="SAPBEXstdItemX 2 4 5" xfId="2676"/>
    <cellStyle name="SAPBEXstdItemX 2 5" xfId="1565"/>
    <cellStyle name="SAPBEXstdItemX 2 5 2" xfId="845"/>
    <cellStyle name="SAPBEXstdItemX 2 5 2 2" xfId="3251"/>
    <cellStyle name="SAPBEXstdItemX 2 5 2 3" xfId="3724"/>
    <cellStyle name="SAPBEXstdItemX 2 5 3" xfId="2990"/>
    <cellStyle name="SAPBEXstdItemX 2 5 4" xfId="3505"/>
    <cellStyle name="SAPBEXstdItemX 2 6" xfId="2073"/>
    <cellStyle name="SAPBEXstdItemX 2 7" xfId="2611"/>
    <cellStyle name="SAPBEXstdItemX 3" xfId="505"/>
    <cellStyle name="SAPBEXstdItemX 3 2" xfId="1771"/>
    <cellStyle name="SAPBEXstdItemX 3 2 2" xfId="1937"/>
    <cellStyle name="SAPBEXstdItemX 3 2 2 2" xfId="3390"/>
    <cellStyle name="SAPBEXstdItemX 3 2 2 3" xfId="3863"/>
    <cellStyle name="SAPBEXstdItemX 3 2 3" xfId="3130"/>
    <cellStyle name="SAPBEXstdItemX 3 2 4" xfId="3619"/>
    <cellStyle name="SAPBEXstdItemX 3 3" xfId="2093"/>
    <cellStyle name="SAPBEXstdItemX 3 3 2" xfId="2934"/>
    <cellStyle name="SAPBEXstdItemX 3 3 3" xfId="3466"/>
    <cellStyle name="SAPBEXstdItemX 3 4" xfId="2662"/>
    <cellStyle name="SAPBEXstdItemX 4" xfId="1564"/>
    <cellStyle name="SAPBEXstdItemX 4 2" xfId="931"/>
    <cellStyle name="SAPBEXstdItemX 4 2 2" xfId="3250"/>
    <cellStyle name="SAPBEXstdItemX 4 2 3" xfId="3723"/>
    <cellStyle name="SAPBEXstdItemX 4 3" xfId="2775"/>
    <cellStyle name="SAPBEXstdItemX 4 4" xfId="2816"/>
    <cellStyle name="SAPBEXstdItemX 5" xfId="2074"/>
    <cellStyle name="SAPBEXstdItemX 6" xfId="2610"/>
    <cellStyle name="SAPBEXtitle" xfId="289"/>
    <cellStyle name="SAPBEXtitle 2" xfId="290"/>
    <cellStyle name="SAPBEXtitle 2 2" xfId="1077"/>
    <cellStyle name="SAPBEXtitle 2 3" xfId="1011"/>
    <cellStyle name="SAPBEXtitle 2 4" xfId="1084"/>
    <cellStyle name="SAPBEXtitle 3" xfId="801"/>
    <cellStyle name="SAPBEXtitle 4" xfId="800"/>
    <cellStyle name="SAPBEXundefined" xfId="291"/>
    <cellStyle name="SAPBEXundefined 2" xfId="1566"/>
    <cellStyle name="SAPBEXundefined 2 2" xfId="1439"/>
    <cellStyle name="SAPBEXundefined 2 2 2" xfId="3252"/>
    <cellStyle name="SAPBEXundefined 2 2 3" xfId="3725"/>
    <cellStyle name="SAPBEXundefined 2 3" xfId="2777"/>
    <cellStyle name="SAPBEXundefined 2 4" xfId="2895"/>
    <cellStyle name="SAPBEXundefined 3" xfId="2072"/>
    <cellStyle name="SAPBEXundefined 4" xfId="2612"/>
    <cellStyle name="stand_bord" xfId="292"/>
    <cellStyle name="Style 1" xfId="293"/>
    <cellStyle name="tabel" xfId="605"/>
    <cellStyle name="Text Indent A" xfId="294"/>
    <cellStyle name="Text Indent B" xfId="295"/>
    <cellStyle name="Text Indent B 2" xfId="296"/>
    <cellStyle name="Text Indent B 2 2" xfId="802"/>
    <cellStyle name="Text Indent B 2 2 2" xfId="1455"/>
    <cellStyle name="Text Indent B 2 2 3" xfId="1080"/>
    <cellStyle name="Text Indent B 2 3" xfId="961"/>
    <cellStyle name="Text Indent B 2 4" xfId="1085"/>
    <cellStyle name="Text Indent B 3" xfId="297"/>
    <cellStyle name="Text Indent B 3 2" xfId="803"/>
    <cellStyle name="Text Indent C" xfId="298"/>
    <cellStyle name="Text Indent C 2" xfId="299"/>
    <cellStyle name="Text Indent C 2 2" xfId="804"/>
    <cellStyle name="Text Indent C 2 2 2" xfId="1456"/>
    <cellStyle name="Text Indent C 2 2 3" xfId="1081"/>
    <cellStyle name="Text Indent C 2 3" xfId="952"/>
    <cellStyle name="Text Indent C 2 4" xfId="1086"/>
    <cellStyle name="Text Indent C 3" xfId="300"/>
    <cellStyle name="Text Indent C 3 2" xfId="805"/>
    <cellStyle name="Tickmark" xfId="301"/>
    <cellStyle name="Title" xfId="302"/>
    <cellStyle name="Title 2" xfId="806"/>
    <cellStyle name="Total" xfId="303"/>
    <cellStyle name="Total 2" xfId="807"/>
    <cellStyle name="Total 2 2" xfId="1489"/>
    <cellStyle name="Total 2 2 2" xfId="922"/>
    <cellStyle name="Total 2 2 2 2" xfId="3197"/>
    <cellStyle name="Total 2 2 2 3" xfId="3670"/>
    <cellStyle name="Total 2 2 3" xfId="2257"/>
    <cellStyle name="Total 2 2 4" xfId="2965"/>
    <cellStyle name="Total 2 2 5" xfId="3484"/>
    <cellStyle name="Total 2 3" xfId="870"/>
    <cellStyle name="Total 2 3 2" xfId="2961"/>
    <cellStyle name="Total 2 3 3" xfId="3483"/>
    <cellStyle name="Total 2 4" xfId="2090"/>
    <cellStyle name="Total 2 4 2" xfId="3196"/>
    <cellStyle name="Total 2 4 3" xfId="3669"/>
    <cellStyle name="Total 2 5" xfId="2704"/>
    <cellStyle name="Total 3" xfId="1301"/>
    <cellStyle name="Total 3 2" xfId="1993"/>
    <cellStyle name="Total 3 2 2" xfId="2944"/>
    <cellStyle name="Total 3 2 3" xfId="3469"/>
    <cellStyle name="Total 3 3" xfId="2778"/>
    <cellStyle name="Total 3 4" xfId="2871"/>
    <cellStyle name="Total 4" xfId="2194"/>
    <cellStyle name="Total 5" xfId="2613"/>
    <cellStyle name="Väliotsikko" xfId="671"/>
    <cellStyle name="Warning Text" xfId="304"/>
    <cellStyle name="Warning Text 2" xfId="808"/>
    <cellStyle name="Акцент1 2" xfId="305"/>
    <cellStyle name="Акцент1 3" xfId="306"/>
    <cellStyle name="Акцент1 4" xfId="307"/>
    <cellStyle name="Акцент1 5" xfId="308"/>
    <cellStyle name="Акцент2 2" xfId="309"/>
    <cellStyle name="Акцент2 3" xfId="310"/>
    <cellStyle name="Акцент2 4" xfId="311"/>
    <cellStyle name="Акцент2 5" xfId="312"/>
    <cellStyle name="Акцент3 2" xfId="313"/>
    <cellStyle name="Акцент3 3" xfId="314"/>
    <cellStyle name="Акцент3 4" xfId="315"/>
    <cellStyle name="Акцент3 5" xfId="316"/>
    <cellStyle name="Акцент4 2" xfId="317"/>
    <cellStyle name="Акцент4 3" xfId="318"/>
    <cellStyle name="Акцент4 4" xfId="319"/>
    <cellStyle name="Акцент4 5" xfId="320"/>
    <cellStyle name="Акцент5 2" xfId="321"/>
    <cellStyle name="Акцент5 3" xfId="322"/>
    <cellStyle name="Акцент5 4" xfId="323"/>
    <cellStyle name="Акцент5 5" xfId="324"/>
    <cellStyle name="Акцент6 2" xfId="325"/>
    <cellStyle name="Акцент6 3" xfId="326"/>
    <cellStyle name="Акцент6 4" xfId="327"/>
    <cellStyle name="Акцент6 5" xfId="328"/>
    <cellStyle name="Беззащитный" xfId="329"/>
    <cellStyle name="Ввод  2" xfId="330"/>
    <cellStyle name="Ввод  2 2" xfId="1567"/>
    <cellStyle name="Ввод  2 2 2" xfId="883"/>
    <cellStyle name="Ввод  2 2 2 2" xfId="3253"/>
    <cellStyle name="Ввод  2 2 2 3" xfId="3726"/>
    <cellStyle name="Ввод  2 2 3" xfId="2199"/>
    <cellStyle name="Ввод  2 2 4" xfId="2779"/>
    <cellStyle name="Ввод  2 2 5" xfId="2718"/>
    <cellStyle name="Ввод  2 3" xfId="2176"/>
    <cellStyle name="Ввод  2 4" xfId="2614"/>
    <cellStyle name="Ввод  3" xfId="331"/>
    <cellStyle name="Ввод  3 2" xfId="1568"/>
    <cellStyle name="Ввод  3 2 2" xfId="932"/>
    <cellStyle name="Ввод  3 2 2 2" xfId="3254"/>
    <cellStyle name="Ввод  3 2 2 3" xfId="3727"/>
    <cellStyle name="Ввод  3 2 3" xfId="2200"/>
    <cellStyle name="Ввод  3 2 4" xfId="2991"/>
    <cellStyle name="Ввод  3 2 5" xfId="3506"/>
    <cellStyle name="Ввод  3 3" xfId="2305"/>
    <cellStyle name="Ввод  3 3 2" xfId="2799"/>
    <cellStyle name="Ввод  3 3 3" xfId="2898"/>
    <cellStyle name="Ввод  3 4" xfId="2615"/>
    <cellStyle name="Ввод  4" xfId="332"/>
    <cellStyle name="Ввод  4 2" xfId="1569"/>
    <cellStyle name="Ввод  4 2 2" xfId="844"/>
    <cellStyle name="Ввод  4 2 2 2" xfId="3255"/>
    <cellStyle name="Ввод  4 2 2 3" xfId="3728"/>
    <cellStyle name="Ввод  4 2 3" xfId="2214"/>
    <cellStyle name="Ввод  4 2 4" xfId="2992"/>
    <cellStyle name="Ввод  4 2 5" xfId="3507"/>
    <cellStyle name="Ввод  4 3" xfId="2363"/>
    <cellStyle name="Ввод  4 3 2" xfId="2800"/>
    <cellStyle name="Ввод  4 3 3" xfId="2873"/>
    <cellStyle name="Ввод  4 4" xfId="2616"/>
    <cellStyle name="Ввод  5" xfId="333"/>
    <cellStyle name="Ввод  5 2" xfId="1570"/>
    <cellStyle name="Ввод  5 2 2" xfId="1306"/>
    <cellStyle name="Ввод  5 2 2 2" xfId="3256"/>
    <cellStyle name="Ввод  5 2 2 3" xfId="3729"/>
    <cellStyle name="Ввод  5 2 3" xfId="2140"/>
    <cellStyle name="Ввод  5 2 4" xfId="2993"/>
    <cellStyle name="Ввод  5 2 5" xfId="3508"/>
    <cellStyle name="Ввод  5 3" xfId="2182"/>
    <cellStyle name="Ввод  5 3 2" xfId="2801"/>
    <cellStyle name="Ввод  5 3 3" xfId="2814"/>
    <cellStyle name="Ввод  5 4" xfId="2617"/>
    <cellStyle name="Вывод 2" xfId="334"/>
    <cellStyle name="Вывод 2 2" xfId="1571"/>
    <cellStyle name="Вывод 2 2 2" xfId="1318"/>
    <cellStyle name="Вывод 2 2 2 2" xfId="3257"/>
    <cellStyle name="Вывод 2 2 2 3" xfId="3730"/>
    <cellStyle name="Вывод 2 2 3" xfId="2780"/>
    <cellStyle name="Вывод 2 2 4" xfId="2545"/>
    <cellStyle name="Вывод 2 3" xfId="2114"/>
    <cellStyle name="Вывод 2 4" xfId="2618"/>
    <cellStyle name="Вывод 3" xfId="335"/>
    <cellStyle name="Вывод 3 2" xfId="1572"/>
    <cellStyle name="Вывод 3 2 2" xfId="933"/>
    <cellStyle name="Вывод 3 2 2 2" xfId="3258"/>
    <cellStyle name="Вывод 3 2 2 3" xfId="3731"/>
    <cellStyle name="Вывод 3 2 3" xfId="2994"/>
    <cellStyle name="Вывод 3 2 4" xfId="3509"/>
    <cellStyle name="Вывод 3 3" xfId="2187"/>
    <cellStyle name="Вывод 3 3 2" xfId="2802"/>
    <cellStyle name="Вывод 3 3 3" xfId="2542"/>
    <cellStyle name="Вывод 3 4" xfId="2619"/>
    <cellStyle name="Вывод 4" xfId="336"/>
    <cellStyle name="Вывод 4 2" xfId="1573"/>
    <cellStyle name="Вывод 4 2 2" xfId="843"/>
    <cellStyle name="Вывод 4 2 2 2" xfId="3259"/>
    <cellStyle name="Вывод 4 2 2 3" xfId="3732"/>
    <cellStyle name="Вывод 4 2 3" xfId="2995"/>
    <cellStyle name="Вывод 4 2 4" xfId="3510"/>
    <cellStyle name="Вывод 4 3" xfId="2364"/>
    <cellStyle name="Вывод 4 3 2" xfId="2803"/>
    <cellStyle name="Вывод 4 3 3" xfId="2899"/>
    <cellStyle name="Вывод 4 4" xfId="2620"/>
    <cellStyle name="Вывод 5" xfId="337"/>
    <cellStyle name="Вывод 5 2" xfId="1574"/>
    <cellStyle name="Вывод 5 2 2" xfId="1438"/>
    <cellStyle name="Вывод 5 2 2 2" xfId="3260"/>
    <cellStyle name="Вывод 5 2 2 3" xfId="3733"/>
    <cellStyle name="Вывод 5 2 3" xfId="2996"/>
    <cellStyle name="Вывод 5 2 4" xfId="3511"/>
    <cellStyle name="Вывод 5 3" xfId="2183"/>
    <cellStyle name="Вывод 5 3 2" xfId="2804"/>
    <cellStyle name="Вывод 5 3 3" xfId="2874"/>
    <cellStyle name="Вывод 5 4" xfId="2621"/>
    <cellStyle name="Вычисление 2" xfId="338"/>
    <cellStyle name="Вычисление 2 2" xfId="1575"/>
    <cellStyle name="Вычисление 2 2 2" xfId="1450"/>
    <cellStyle name="Вычисление 2 2 2 2" xfId="3261"/>
    <cellStyle name="Вычисление 2 2 2 3" xfId="3734"/>
    <cellStyle name="Вычисление 2 2 3" xfId="2030"/>
    <cellStyle name="Вычисление 2 2 4" xfId="2781"/>
    <cellStyle name="Вычисление 2 2 5" xfId="3012"/>
    <cellStyle name="Вычисление 2 3" xfId="2365"/>
    <cellStyle name="Вычисление 2 4" xfId="2622"/>
    <cellStyle name="Вычисление 3" xfId="339"/>
    <cellStyle name="Вычисление 3 2" xfId="1576"/>
    <cellStyle name="Вычисление 3 2 2" xfId="1387"/>
    <cellStyle name="Вычисление 3 2 2 2" xfId="3262"/>
    <cellStyle name="Вычисление 3 2 2 3" xfId="3735"/>
    <cellStyle name="Вычисление 3 2 3" xfId="2029"/>
    <cellStyle name="Вычисление 3 2 4" xfId="2997"/>
    <cellStyle name="Вычисление 3 2 5" xfId="3512"/>
    <cellStyle name="Вычисление 3 3" xfId="2184"/>
    <cellStyle name="Вычисление 3 3 2" xfId="2805"/>
    <cellStyle name="Вычисление 3 3 3" xfId="2813"/>
    <cellStyle name="Вычисление 3 4" xfId="2623"/>
    <cellStyle name="Вычисление 4" xfId="340"/>
    <cellStyle name="Вычисление 4 2" xfId="1577"/>
    <cellStyle name="Вычисление 4 2 2" xfId="1985"/>
    <cellStyle name="Вычисление 4 2 2 2" xfId="3263"/>
    <cellStyle name="Вычисление 4 2 2 3" xfId="3736"/>
    <cellStyle name="Вычисление 4 2 3" xfId="2213"/>
    <cellStyle name="Вычисление 4 2 4" xfId="2998"/>
    <cellStyle name="Вычисление 4 2 5" xfId="3513"/>
    <cellStyle name="Вычисление 4 3" xfId="2366"/>
    <cellStyle name="Вычисление 4 3 2" xfId="2806"/>
    <cellStyle name="Вычисление 4 3 3" xfId="2541"/>
    <cellStyle name="Вычисление 4 4" xfId="2624"/>
    <cellStyle name="Вычисление 5" xfId="341"/>
    <cellStyle name="Вычисление 5 2" xfId="1578"/>
    <cellStyle name="Вычисление 5 2 2" xfId="842"/>
    <cellStyle name="Вычисление 5 2 2 2" xfId="3264"/>
    <cellStyle name="Вычисление 5 2 2 3" xfId="3737"/>
    <cellStyle name="Вычисление 5 2 3" xfId="2141"/>
    <cellStyle name="Вычисление 5 2 4" xfId="2999"/>
    <cellStyle name="Вычисление 5 2 5" xfId="3514"/>
    <cellStyle name="Вычисление 5 3" xfId="2185"/>
    <cellStyle name="Вычисление 5 3 2" xfId="2807"/>
    <cellStyle name="Вычисление 5 3 3" xfId="2900"/>
    <cellStyle name="Вычисление 5 4" xfId="2625"/>
    <cellStyle name="Группа" xfId="342"/>
    <cellStyle name="Дата" xfId="343"/>
    <cellStyle name="Заголовок 1 2" xfId="344"/>
    <cellStyle name="Заголовок 1 3" xfId="345"/>
    <cellStyle name="Заголовок 1 4" xfId="346"/>
    <cellStyle name="Заголовок 1 5" xfId="347"/>
    <cellStyle name="Заголовок 2 2" xfId="348"/>
    <cellStyle name="Заголовок 2 3" xfId="349"/>
    <cellStyle name="Заголовок 2 4" xfId="350"/>
    <cellStyle name="Заголовок 2 5" xfId="351"/>
    <cellStyle name="Заголовок 3 2" xfId="352"/>
    <cellStyle name="Заголовок 3 3" xfId="353"/>
    <cellStyle name="Заголовок 3 4" xfId="354"/>
    <cellStyle name="Заголовок 3 5" xfId="355"/>
    <cellStyle name="Заголовок 4 2" xfId="356"/>
    <cellStyle name="Заголовок 4 3" xfId="357"/>
    <cellStyle name="Заголовок 4 4" xfId="358"/>
    <cellStyle name="Заголовок 4 5" xfId="359"/>
    <cellStyle name="Защитный" xfId="360"/>
    <cellStyle name="Звезды" xfId="361"/>
    <cellStyle name="Звезды 2" xfId="362"/>
    <cellStyle name="Звезды 2 10" xfId="2070"/>
    <cellStyle name="Звезды 2 2" xfId="508"/>
    <cellStyle name="Звезды 2 2 2" xfId="1350"/>
    <cellStyle name="Звезды 2 2 2 2" xfId="1773"/>
    <cellStyle name="Звезды 2 2 2 2 2" xfId="1942"/>
    <cellStyle name="Звезды 2 2 2 2 2 2" xfId="3392"/>
    <cellStyle name="Звезды 2 2 2 2 2 3" xfId="3865"/>
    <cellStyle name="Звезды 2 2 2 2 3" xfId="2356"/>
    <cellStyle name="Звезды 2 2 2 2 4" xfId="2493"/>
    <cellStyle name="Звезды 2 2 2 2 5" xfId="3132"/>
    <cellStyle name="Звезды 2 2 2 2 6" xfId="3621"/>
    <cellStyle name="Звезды 2 2 2 3" xfId="1888"/>
    <cellStyle name="Звезды 2 2 2 3 2" xfId="2423"/>
    <cellStyle name="Звезды 2 2 2 4" xfId="1989"/>
    <cellStyle name="Звезды 2 2 2 5" xfId="2174"/>
    <cellStyle name="Звезды 2 2 3" xfId="1475"/>
    <cellStyle name="Звезды 2 2 3 2" xfId="1851"/>
    <cellStyle name="Звезды 2 2 3 2 2" xfId="944"/>
    <cellStyle name="Звезды 2 2 3 2 2 2" xfId="3425"/>
    <cellStyle name="Звезды 2 2 3 2 2 3" xfId="3898"/>
    <cellStyle name="Звезды 2 2 3 2 3" xfId="2386"/>
    <cellStyle name="Звезды 2 2 3 2 4" xfId="2516"/>
    <cellStyle name="Звезды 2 2 3 2 5" xfId="3178"/>
    <cellStyle name="Звезды 2 2 3 2 6" xfId="3652"/>
    <cellStyle name="Звезды 2 2 3 3" xfId="1906"/>
    <cellStyle name="Звезды 2 2 3 3 2" xfId="2441"/>
    <cellStyle name="Звезды 2 2 3 4" xfId="913"/>
    <cellStyle name="Звезды 2 2 3 5" xfId="2239"/>
    <cellStyle name="Звезды 2 2 4" xfId="1700"/>
    <cellStyle name="Звезды 2 2 4 2" xfId="854"/>
    <cellStyle name="Звезды 2 2 4 2 2" xfId="3335"/>
    <cellStyle name="Звезды 2 2 4 2 3" xfId="3808"/>
    <cellStyle name="Звезды 2 2 4 3" xfId="2316"/>
    <cellStyle name="Звезды 2 2 4 4" xfId="2458"/>
    <cellStyle name="Звезды 2 2 4 5" xfId="3072"/>
    <cellStyle name="Звезды 2 2 4 6" xfId="3577"/>
    <cellStyle name="Звезды 2 2 5" xfId="1596"/>
    <cellStyle name="Звезды 2 2 5 2" xfId="2294"/>
    <cellStyle name="Звезды 2 2 6" xfId="1120"/>
    <cellStyle name="Звезды 2 2 6 2" xfId="2876"/>
    <cellStyle name="Звезды 2 2 7" xfId="2105"/>
    <cellStyle name="Звезды 2 3" xfId="1186"/>
    <cellStyle name="Звезды 2 3 2" xfId="1710"/>
    <cellStyle name="Звезды 2 3 2 2" xfId="1347"/>
    <cellStyle name="Звезды 2 3 2 2 2" xfId="3341"/>
    <cellStyle name="Звезды 2 3 2 2 3" xfId="3814"/>
    <cellStyle name="Звезды 2 3 2 3" xfId="2323"/>
    <cellStyle name="Звезды 2 3 2 4" xfId="2464"/>
    <cellStyle name="Звезды 2 3 2 5" xfId="3078"/>
    <cellStyle name="Звезды 2 3 2 6" xfId="3579"/>
    <cellStyle name="Звезды 2 3 3" xfId="1595"/>
    <cellStyle name="Звезды 2 3 3 2" xfId="2293"/>
    <cellStyle name="Звезды 2 3 4" xfId="2115"/>
    <cellStyle name="Звезды 2 4" xfId="1247"/>
    <cellStyle name="Звезды 2 4 2" xfId="1717"/>
    <cellStyle name="Звезды 2 4 2 2" xfId="1436"/>
    <cellStyle name="Звезды 2 4 2 2 2" xfId="3347"/>
    <cellStyle name="Звезды 2 4 2 2 3" xfId="3820"/>
    <cellStyle name="Звезды 2 4 2 3" xfId="2330"/>
    <cellStyle name="Звезды 2 4 2 4" xfId="2470"/>
    <cellStyle name="Звезды 2 4 2 5" xfId="3084"/>
    <cellStyle name="Звезды 2 4 2 6" xfId="3581"/>
    <cellStyle name="Звезды 2 4 3" xfId="1870"/>
    <cellStyle name="Звезды 2 4 3 2" xfId="2405"/>
    <cellStyle name="Звезды 2 4 4" xfId="2129"/>
    <cellStyle name="Звезды 2 5" xfId="1326"/>
    <cellStyle name="Звезды 2 5 2" xfId="1744"/>
    <cellStyle name="Звезды 2 5 2 2" xfId="1409"/>
    <cellStyle name="Звезды 2 5 2 2 2" xfId="3368"/>
    <cellStyle name="Звезды 2 5 2 2 3" xfId="3841"/>
    <cellStyle name="Звезды 2 5 2 3" xfId="2350"/>
    <cellStyle name="Звезды 2 5 2 4" xfId="2487"/>
    <cellStyle name="Звезды 2 5 2 5" xfId="3105"/>
    <cellStyle name="Звезды 2 5 2 6" xfId="3598"/>
    <cellStyle name="Звезды 2 5 3" xfId="1883"/>
    <cellStyle name="Звезды 2 5 3 2" xfId="2418"/>
    <cellStyle name="Звезды 2 5 4" xfId="1033"/>
    <cellStyle name="Звезды 2 5 5" xfId="2165"/>
    <cellStyle name="Звезды 2 6" xfId="1291"/>
    <cellStyle name="Звезды 2 6 2" xfId="1729"/>
    <cellStyle name="Звезды 2 6 2 2" xfId="1411"/>
    <cellStyle name="Звезды 2 6 2 2 2" xfId="3354"/>
    <cellStyle name="Звезды 2 6 2 2 3" xfId="3827"/>
    <cellStyle name="Звезды 2 6 2 3" xfId="2338"/>
    <cellStyle name="Звезды 2 6 2 4" xfId="2476"/>
    <cellStyle name="Звезды 2 6 2 5" xfId="3091"/>
    <cellStyle name="Звезды 2 6 2 6" xfId="3584"/>
    <cellStyle name="Звезды 2 6 3" xfId="1872"/>
    <cellStyle name="Звезды 2 6 3 2" xfId="2407"/>
    <cellStyle name="Звезды 2 6 4" xfId="1344"/>
    <cellStyle name="Звезды 2 6 5" xfId="2138"/>
    <cellStyle name="Звезды 2 7" xfId="1580"/>
    <cellStyle name="Звезды 2 7 2" xfId="884"/>
    <cellStyle name="Звезды 2 7 2 2" xfId="3266"/>
    <cellStyle name="Звезды 2 7 2 3" xfId="3739"/>
    <cellStyle name="Звезды 2 7 3" xfId="2284"/>
    <cellStyle name="Звезды 2 7 4" xfId="2085"/>
    <cellStyle name="Звезды 2 7 5" xfId="3001"/>
    <cellStyle name="Звезды 2 7 6" xfId="3516"/>
    <cellStyle name="Звезды 2 8" xfId="1865"/>
    <cellStyle name="Звезды 2 8 2" xfId="2400"/>
    <cellStyle name="Звезды 2 9" xfId="908"/>
    <cellStyle name="Звезды 3" xfId="507"/>
    <cellStyle name="Звезды 3 2" xfId="1474"/>
    <cellStyle name="Звезды 3 2 2" xfId="1850"/>
    <cellStyle name="Звезды 3 2 2 2" xfId="1453"/>
    <cellStyle name="Звезды 3 2 2 2 2" xfId="3424"/>
    <cellStyle name="Звезды 3 2 2 2 3" xfId="3897"/>
    <cellStyle name="Звезды 3 2 2 3" xfId="2385"/>
    <cellStyle name="Звезды 3 2 2 4" xfId="2515"/>
    <cellStyle name="Звезды 3 2 2 5" xfId="3177"/>
    <cellStyle name="Звезды 3 2 2 6" xfId="3651"/>
    <cellStyle name="Звезды 3 2 3" xfId="1905"/>
    <cellStyle name="Звезды 3 2 3 2" xfId="2440"/>
    <cellStyle name="Звезды 3 2 4" xfId="912"/>
    <cellStyle name="Звезды 3 2 5" xfId="2238"/>
    <cellStyle name="Звезды 3 3" xfId="1772"/>
    <cellStyle name="Звезды 3 3 2" xfId="1944"/>
    <cellStyle name="Звезды 3 3 2 2" xfId="3391"/>
    <cellStyle name="Звезды 3 3 2 3" xfId="3864"/>
    <cellStyle name="Звезды 3 3 3" xfId="2355"/>
    <cellStyle name="Звезды 3 3 4" xfId="2492"/>
    <cellStyle name="Звезды 3 3 5" xfId="3131"/>
    <cellStyle name="Звезды 3 3 6" xfId="3620"/>
    <cellStyle name="Звезды 3 4" xfId="1887"/>
    <cellStyle name="Звезды 3 4 2" xfId="2422"/>
    <cellStyle name="Звезды 3 5" xfId="1349"/>
    <cellStyle name="Звезды 3 5 2" xfId="2935"/>
    <cellStyle name="Звезды 3 6" xfId="1360"/>
    <cellStyle name="Звезды 3 7" xfId="2173"/>
    <cellStyle name="Звезды 4" xfId="1325"/>
    <cellStyle name="Звезды 4 2" xfId="1743"/>
    <cellStyle name="Звезды 4 2 2" xfId="1967"/>
    <cellStyle name="Звезды 4 2 2 2" xfId="3367"/>
    <cellStyle name="Звезды 4 2 2 3" xfId="3840"/>
    <cellStyle name="Звезды 4 2 3" xfId="2349"/>
    <cellStyle name="Звезды 4 2 4" xfId="2486"/>
    <cellStyle name="Звезды 4 2 5" xfId="3104"/>
    <cellStyle name="Звезды 4 2 6" xfId="3597"/>
    <cellStyle name="Звезды 4 3" xfId="1882"/>
    <cellStyle name="Звезды 4 3 2" xfId="2417"/>
    <cellStyle name="Звезды 4 4" xfId="2009"/>
    <cellStyle name="Звезды 4 5" xfId="2164"/>
    <cellStyle name="Звезды 5" xfId="1292"/>
    <cellStyle name="Звезды 5 2" xfId="1730"/>
    <cellStyle name="Звезды 5 2 2" xfId="1304"/>
    <cellStyle name="Звезды 5 2 2 2" xfId="3355"/>
    <cellStyle name="Звезды 5 2 2 3" xfId="3828"/>
    <cellStyle name="Звезды 5 2 3" xfId="2339"/>
    <cellStyle name="Звезды 5 2 4" xfId="2477"/>
    <cellStyle name="Звезды 5 2 5" xfId="3092"/>
    <cellStyle name="Звезды 5 2 6" xfId="3585"/>
    <cellStyle name="Звезды 5 3" xfId="1873"/>
    <cellStyle name="Звезды 5 3 2" xfId="2408"/>
    <cellStyle name="Звезды 5 4" xfId="2010"/>
    <cellStyle name="Звезды 5 5" xfId="2139"/>
    <cellStyle name="Звезды 6" xfId="1579"/>
    <cellStyle name="Звезды 6 2" xfId="1305"/>
    <cellStyle name="Звезды 6 2 2" xfId="3265"/>
    <cellStyle name="Звезды 6 2 3" xfId="3738"/>
    <cellStyle name="Звезды 6 3" xfId="2283"/>
    <cellStyle name="Звезды 6 4" xfId="2119"/>
    <cellStyle name="Звезды 6 5" xfId="3000"/>
    <cellStyle name="Звезды 6 6" xfId="3515"/>
    <cellStyle name="Звезды 7" xfId="1731"/>
    <cellStyle name="Звезды 7 2" xfId="2340"/>
    <cellStyle name="Звезды 8" xfId="907"/>
    <cellStyle name="Звезды 9" xfId="2069"/>
    <cellStyle name="Итог 2" xfId="363"/>
    <cellStyle name="Итог 2 2" xfId="1290"/>
    <cellStyle name="Итог 2 2 2" xfId="2005"/>
    <cellStyle name="Итог 2 2 2 2" xfId="2951"/>
    <cellStyle name="Итог 2 2 2 3" xfId="3473"/>
    <cellStyle name="Итог 2 2 3" xfId="2782"/>
    <cellStyle name="Итог 2 2 4" xfId="3011"/>
    <cellStyle name="Итог 2 3" xfId="2071"/>
    <cellStyle name="Итог 2 4" xfId="2626"/>
    <cellStyle name="Итог 3" xfId="364"/>
    <cellStyle name="Итог 3 2" xfId="1289"/>
    <cellStyle name="Итог 3 2 2" xfId="1310"/>
    <cellStyle name="Итог 3 2 2 2" xfId="2791"/>
    <cellStyle name="Итог 3 2 2 3" xfId="2544"/>
    <cellStyle name="Итог 3 2 3" xfId="2912"/>
    <cellStyle name="Итог 3 2 4" xfId="3444"/>
    <cellStyle name="Итог 3 3" xfId="2337"/>
    <cellStyle name="Итог 3 3 2" xfId="2808"/>
    <cellStyle name="Итог 3 3 3" xfId="2875"/>
    <cellStyle name="Итог 3 4" xfId="2627"/>
    <cellStyle name="Итог 4" xfId="365"/>
    <cellStyle name="Итог 4 2" xfId="1288"/>
    <cellStyle name="Итог 4 2 2" xfId="2011"/>
    <cellStyle name="Итог 4 2 2 2" xfId="2792"/>
    <cellStyle name="Итог 4 2 2 3" xfId="2896"/>
    <cellStyle name="Итог 4 2 3" xfId="2911"/>
    <cellStyle name="Итог 4 2 4" xfId="3443"/>
    <cellStyle name="Итог 4 3" xfId="2136"/>
    <cellStyle name="Итог 4 3 2" xfId="2809"/>
    <cellStyle name="Итог 4 3 3" xfId="2711"/>
    <cellStyle name="Итог 4 4" xfId="2628"/>
    <cellStyle name="Итог 5" xfId="366"/>
    <cellStyle name="Итог 5 2" xfId="1287"/>
    <cellStyle name="Итог 5 2 2" xfId="1994"/>
    <cellStyle name="Итог 5 2 2 2" xfId="2913"/>
    <cellStyle name="Итог 5 2 2 3" xfId="3445"/>
    <cellStyle name="Итог 5 2 3" xfId="2910"/>
    <cellStyle name="Итог 5 2 4" xfId="3442"/>
    <cellStyle name="Итог 5 3" xfId="2208"/>
    <cellStyle name="Итог 5 3 2" xfId="2810"/>
    <cellStyle name="Итог 5 3 3" xfId="2540"/>
    <cellStyle name="Итог 5 4" xfId="2629"/>
    <cellStyle name="КАНДАГАЧ тел3-33-96" xfId="367"/>
    <cellStyle name="КАНДАГАЧ тел3-33-96 2" xfId="368"/>
    <cellStyle name="КАНДАГАЧ тел3-33-96 2 2" xfId="510"/>
    <cellStyle name="КАНДАГАЧ тел3-33-96 2 3" xfId="1192"/>
    <cellStyle name="КАНДАГАЧ тел3-33-96 2 4" xfId="1248"/>
    <cellStyle name="КАНДАГАЧ тел3-33-96 3" xfId="509"/>
    <cellStyle name="Контрольная ячейка 2" xfId="369"/>
    <cellStyle name="Контрольная ячейка 3" xfId="370"/>
    <cellStyle name="Контрольная ячейка 4" xfId="371"/>
    <cellStyle name="Контрольная ячейка 5" xfId="372"/>
    <cellStyle name="КТГ-Тбилиси" xfId="670"/>
    <cellStyle name="Название 2" xfId="373"/>
    <cellStyle name="Название 2 2" xfId="374"/>
    <cellStyle name="Название 2 2 2" xfId="511"/>
    <cellStyle name="Название 2 2 2 2" xfId="1476"/>
    <cellStyle name="Название 2 2 2 2 2" xfId="1852"/>
    <cellStyle name="Название 2 2 2 2 2 2" xfId="945"/>
    <cellStyle name="Название 2 2 2 2 2 2 2" xfId="3426"/>
    <cellStyle name="Название 2 2 2 2 2 2 3" xfId="3899"/>
    <cellStyle name="Название 2 2 2 2 2 3" xfId="2387"/>
    <cellStyle name="Название 2 2 2 2 2 4" xfId="2517"/>
    <cellStyle name="Название 2 2 2 2 2 5" xfId="3179"/>
    <cellStyle name="Название 2 2 2 2 2 6" xfId="3653"/>
    <cellStyle name="Название 2 2 2 2 3" xfId="1907"/>
    <cellStyle name="Название 2 2 2 2 3 2" xfId="2442"/>
    <cellStyle name="Название 2 2 2 2 4" xfId="914"/>
    <cellStyle name="Название 2 2 2 2 5" xfId="2240"/>
    <cellStyle name="Название 2 2 2 3" xfId="1774"/>
    <cellStyle name="Название 2 2 2 3 2" xfId="1948"/>
    <cellStyle name="Название 2 2 2 3 2 2" xfId="3393"/>
    <cellStyle name="Название 2 2 2 3 2 3" xfId="3866"/>
    <cellStyle name="Название 2 2 2 3 3" xfId="2357"/>
    <cellStyle name="Название 2 2 2 3 4" xfId="2494"/>
    <cellStyle name="Название 2 2 2 3 5" xfId="3133"/>
    <cellStyle name="Название 2 2 2 3 6" xfId="3622"/>
    <cellStyle name="Название 2 2 2 4" xfId="1889"/>
    <cellStyle name="Название 2 2 2 4 2" xfId="2424"/>
    <cellStyle name="Название 2 2 2 5" xfId="1351"/>
    <cellStyle name="Название 2 2 2 5 2" xfId="2936"/>
    <cellStyle name="Название 2 2 2 6" xfId="1374"/>
    <cellStyle name="Название 2 2 2 7" xfId="2175"/>
    <cellStyle name="Название 2 2 3" xfId="1469"/>
    <cellStyle name="Название 2 2 3 2" xfId="1845"/>
    <cellStyle name="Название 2 2 3 2 2" xfId="1961"/>
    <cellStyle name="Название 2 2 3 2 2 2" xfId="3419"/>
    <cellStyle name="Название 2 2 3 2 2 3" xfId="3892"/>
    <cellStyle name="Название 2 2 3 2 3" xfId="2380"/>
    <cellStyle name="Название 2 2 3 2 4" xfId="2510"/>
    <cellStyle name="Название 2 2 3 2 5" xfId="3172"/>
    <cellStyle name="Название 2 2 3 2 6" xfId="3646"/>
    <cellStyle name="Название 2 2 3 3" xfId="1900"/>
    <cellStyle name="Название 2 2 3 3 2" xfId="2435"/>
    <cellStyle name="Название 2 2 3 4" xfId="1974"/>
    <cellStyle name="Название 2 2 3 5" xfId="2233"/>
    <cellStyle name="Название 2 2 4" xfId="1625"/>
    <cellStyle name="Название 2 2 4 2" xfId="1969"/>
    <cellStyle name="Название 2 2 4 2 2" xfId="3287"/>
    <cellStyle name="Название 2 2 4 2 3" xfId="3760"/>
    <cellStyle name="Название 2 2 4 3" xfId="2304"/>
    <cellStyle name="Название 2 2 4 4" xfId="2203"/>
    <cellStyle name="Название 2 2 4 5" xfId="3024"/>
    <cellStyle name="Название 2 2 4 6" xfId="3529"/>
    <cellStyle name="Название 2 2 5" xfId="1506"/>
    <cellStyle name="Название 2 2 5 2" xfId="2261"/>
    <cellStyle name="Название 2 2 6" xfId="1327"/>
    <cellStyle name="Название 2 2 7" xfId="1378"/>
    <cellStyle name="Название 2 2 8" xfId="2166"/>
    <cellStyle name="Название 2 3" xfId="724"/>
    <cellStyle name="Название 2 3 2" xfId="1817"/>
    <cellStyle name="Название 2 3 3" xfId="1624"/>
    <cellStyle name="Название 2 3 3 2" xfId="2017"/>
    <cellStyle name="Название 2 3 3 2 2" xfId="3286"/>
    <cellStyle name="Название 2 3 3 2 3" xfId="3759"/>
    <cellStyle name="Название 2 3 3 3" xfId="2303"/>
    <cellStyle name="Название 2 3 3 4" xfId="2190"/>
    <cellStyle name="Название 2 3 3 5" xfId="3023"/>
    <cellStyle name="Название 2 3 3 6" xfId="3528"/>
    <cellStyle name="Название 2 3 4" xfId="1653"/>
    <cellStyle name="Название 2 3 4 2" xfId="2310"/>
    <cellStyle name="Название 2 4" xfId="2783"/>
    <cellStyle name="Название 3" xfId="375"/>
    <cellStyle name="Название 4" xfId="376"/>
    <cellStyle name="Название 5" xfId="377"/>
    <cellStyle name="Нейтральный 2" xfId="378"/>
    <cellStyle name="Нейтральный 3" xfId="379"/>
    <cellStyle name="Нейтральный 4" xfId="380"/>
    <cellStyle name="Нейтральный 5" xfId="381"/>
    <cellStyle name="Обычный" xfId="0" builtinId="0"/>
    <cellStyle name="Обычный 10" xfId="450"/>
    <cellStyle name="Обычный 10 2" xfId="456"/>
    <cellStyle name="Обычный 10 3" xfId="572"/>
    <cellStyle name="Обычный 10 3 2" xfId="1799"/>
    <cellStyle name="Обычный 10 4" xfId="525"/>
    <cellStyle name="Обычный 10 5" xfId="1649"/>
    <cellStyle name="Обычный 102" xfId="712"/>
    <cellStyle name="Обычный 11" xfId="1"/>
    <cellStyle name="Обычный 11 2" xfId="582"/>
    <cellStyle name="Обычный 11 2 2" xfId="1801"/>
    <cellStyle name="Обычный 11 3" xfId="571"/>
    <cellStyle name="Обычный 11 3 2" xfId="1375"/>
    <cellStyle name="Обычный 11 3 2 2" xfId="1798"/>
    <cellStyle name="Обычный 11 3 2 3" xfId="2940"/>
    <cellStyle name="Обычный 11 3 2 4" xfId="2784"/>
    <cellStyle name="Обычный 11 3 3" xfId="1165"/>
    <cellStyle name="Обычный 115" xfId="726"/>
    <cellStyle name="Обычный 117" xfId="455"/>
    <cellStyle name="Обычный 12" xfId="535"/>
    <cellStyle name="Обычный 12 2" xfId="570"/>
    <cellStyle name="Обычный 12 2 2" xfId="1797"/>
    <cellStyle name="Обычный 12 3" xfId="685"/>
    <cellStyle name="Обычный 12 4" xfId="1783"/>
    <cellStyle name="Обычный 12 5" xfId="1590"/>
    <cellStyle name="Обычный 127" xfId="711"/>
    <cellStyle name="Обычный 127 2" xfId="1808"/>
    <cellStyle name="Обычный 127 3" xfId="1626"/>
    <cellStyle name="Обычный 13" xfId="531"/>
    <cellStyle name="Обычный 13 2" xfId="1781"/>
    <cellStyle name="Обычный 13 3" xfId="1651"/>
    <cellStyle name="Обычный 136" xfId="1650"/>
    <cellStyle name="Обычный 14" xfId="578"/>
    <cellStyle name="Обычный 14 2" xfId="1800"/>
    <cellStyle name="Обычный 15" xfId="569"/>
    <cellStyle name="Обычный 15 2" xfId="1796"/>
    <cellStyle name="Обычный 16" xfId="568"/>
    <cellStyle name="Обычный 16 2" xfId="1795"/>
    <cellStyle name="Обычный 17" xfId="567"/>
    <cellStyle name="Обычный 17 2" xfId="1794"/>
    <cellStyle name="Обычный 18" xfId="566"/>
    <cellStyle name="Обычный 18 2" xfId="1793"/>
    <cellStyle name="Обычный 19" xfId="565"/>
    <cellStyle name="Обычный 19 2" xfId="1792"/>
    <cellStyle name="Обычный 2" xfId="2"/>
    <cellStyle name="Обычный 2 10" xfId="452"/>
    <cellStyle name="Обычный 2 10 2" xfId="1648"/>
    <cellStyle name="Обычный 2 11" xfId="1646"/>
    <cellStyle name="Обычный 2 12" xfId="1645"/>
    <cellStyle name="Обычный 2 13" xfId="1642"/>
    <cellStyle name="Обычный 2 14" xfId="1638"/>
    <cellStyle name="Обычный 2 15" xfId="1647"/>
    <cellStyle name="Обычный 2 16" xfId="836"/>
    <cellStyle name="Обычный 2 2" xfId="382"/>
    <cellStyle name="Обычный 2 2 2" xfId="580"/>
    <cellStyle name="Обычный 2 2 2 10" xfId="829"/>
    <cellStyle name="Обычный 2 2 2 6" xfId="834"/>
    <cellStyle name="Обычный 2 2 3" xfId="536"/>
    <cellStyle name="Обычный 2 2 6" xfId="587"/>
    <cellStyle name="Обычный 2 2 6 2" xfId="1804"/>
    <cellStyle name="Обычный 2 3" xfId="564"/>
    <cellStyle name="Обычный 2 3 2" xfId="809"/>
    <cellStyle name="Обычный 2 3 3" xfId="1791"/>
    <cellStyle name="Обычный 2 3 3 2" xfId="3139"/>
    <cellStyle name="Обычный 2 3 3 3" xfId="2789"/>
    <cellStyle name="Обычный 2 3 4" xfId="1639"/>
    <cellStyle name="Обычный 2 4" xfId="441"/>
    <cellStyle name="Обычный 2 5" xfId="1644"/>
    <cellStyle name="Обычный 2 56" xfId="453"/>
    <cellStyle name="Обычный 2 6" xfId="1641"/>
    <cellStyle name="Обычный 2 7" xfId="1640"/>
    <cellStyle name="Обычный 2 8" xfId="1643"/>
    <cellStyle name="Обычный 2 9" xfId="1637"/>
    <cellStyle name="Обычный 20" xfId="563"/>
    <cellStyle name="Обычный 20 2" xfId="1790"/>
    <cellStyle name="Обычный 21" xfId="575"/>
    <cellStyle name="Обычный 22" xfId="586"/>
    <cellStyle name="Обычный 22 2" xfId="727"/>
    <cellStyle name="Обычный 22 3" xfId="1380"/>
    <cellStyle name="Обычный 22 3 2" xfId="1803"/>
    <cellStyle name="Обычный 23" xfId="562"/>
    <cellStyle name="Обычный 23 2" xfId="1789"/>
    <cellStyle name="Обычный 24" xfId="527"/>
    <cellStyle name="Обычный 24 2" xfId="1780"/>
    <cellStyle name="Обычный 25" xfId="577"/>
    <cellStyle name="Обычный 25 2" xfId="1377"/>
    <cellStyle name="Обычный 25 3" xfId="909"/>
    <cellStyle name="Обычный 26" xfId="533"/>
    <cellStyle name="Обычный 26 2" xfId="585"/>
    <cellStyle name="Обычный 26 2 2" xfId="1802"/>
    <cellStyle name="Обычный 26 3" xfId="1782"/>
    <cellStyle name="Обычный 27" xfId="728"/>
    <cellStyle name="Обычный 28" xfId="1276"/>
    <cellStyle name="Обычный 28 2" xfId="1724"/>
    <cellStyle name="Обычный 3" xfId="15"/>
    <cellStyle name="Обычный 3 2" xfId="16"/>
    <cellStyle name="Обычный 3 2 2" xfId="529"/>
    <cellStyle name="Обычный 3 2 3" xfId="465"/>
    <cellStyle name="Обычный 3 2 4" xfId="720"/>
    <cellStyle name="Обычный 3 2 5" xfId="717"/>
    <cellStyle name="Обычный 3 2 6" xfId="811"/>
    <cellStyle name="Обычный 3 2 6 2" xfId="1840"/>
    <cellStyle name="Обычный 3 2 7" xfId="1726"/>
    <cellStyle name="Обычный 3 3" xfId="19"/>
    <cellStyle name="Обычный 3 3 2" xfId="467"/>
    <cellStyle name="Обычный 3 4" xfId="383"/>
    <cellStyle name="Обычный 3 4 2" xfId="532"/>
    <cellStyle name="Обычный 3 4 3" xfId="725"/>
    <cellStyle name="Обычный 3 4 4" xfId="718"/>
    <cellStyle name="Обычный 3 4 4 2" xfId="1812"/>
    <cellStyle name="Обычный 3 4 5" xfId="810"/>
    <cellStyle name="Обычный 3 5" xfId="449"/>
    <cellStyle name="Обычный 3 5 2" xfId="524"/>
    <cellStyle name="Обычный 3 6" xfId="1282"/>
    <cellStyle name="Обычный 3 6 2" xfId="1725"/>
    <cellStyle name="Обычный 3_22.1 раздел" xfId="581"/>
    <cellStyle name="Обычный 32" xfId="561"/>
    <cellStyle name="Обычный 32 2" xfId="1788"/>
    <cellStyle name="Обычный 33" xfId="560"/>
    <cellStyle name="Обычный 33 2" xfId="1787"/>
    <cellStyle name="Обычный 34" xfId="559"/>
    <cellStyle name="Обычный 34 2" xfId="1786"/>
    <cellStyle name="Обычный 35" xfId="583"/>
    <cellStyle name="Обычный 4" xfId="384"/>
    <cellStyle name="Обычный 4 2" xfId="558"/>
    <cellStyle name="Обычный 4 2 2" xfId="1785"/>
    <cellStyle name="Обычный 4 2 2 2" xfId="3138"/>
    <cellStyle name="Обычный 4 2 2 3" xfId="2785"/>
    <cellStyle name="Обычный 4 2 3" xfId="1627"/>
    <cellStyle name="Обычный 4 3" xfId="512"/>
    <cellStyle name="Обычный 4 4" xfId="1328"/>
    <cellStyle name="Обычный 4 5" xfId="557"/>
    <cellStyle name="Обычный 4 6" xfId="1709"/>
    <cellStyle name="Обычный 4_22.1 раздел" xfId="556"/>
    <cellStyle name="Обычный 5" xfId="385"/>
    <cellStyle name="Обычный 5 2" xfId="443"/>
    <cellStyle name="Обычный 5 2 2" xfId="1751"/>
    <cellStyle name="Обычный 5 2 2 2" xfId="3110"/>
    <cellStyle name="Обычный 5 2 2 3" xfId="2786"/>
    <cellStyle name="Обычный 5 2 3" xfId="1628"/>
    <cellStyle name="Обычный 5 3" xfId="513"/>
    <cellStyle name="Обычный 6" xfId="447"/>
    <cellStyle name="Обычный 6 2" xfId="523"/>
    <cellStyle name="Обычный 6 2 2" xfId="442"/>
    <cellStyle name="Обычный 6 2 2 2" xfId="521"/>
    <cellStyle name="Обычный 6 3" xfId="910"/>
    <cellStyle name="Обычный 7" xfId="7"/>
    <cellStyle name="Обычный 7 2" xfId="461"/>
    <cellStyle name="Обычный 7 3" xfId="1280"/>
    <cellStyle name="Обычный 7 6" xfId="528"/>
    <cellStyle name="Обычный 7 7" xfId="555"/>
    <cellStyle name="Обычный 8" xfId="444"/>
    <cellStyle name="Обычный 8 2" xfId="522"/>
    <cellStyle name="Обычный 9" xfId="445"/>
    <cellStyle name="Обычный 9 2" xfId="554"/>
    <cellStyle name="Обычный 9 3" xfId="1752"/>
    <cellStyle name="Обычный 9 3 2" xfId="3111"/>
    <cellStyle name="Обычный 9 3 3" xfId="2787"/>
    <cellStyle name="Обычный 9 4" xfId="1629"/>
    <cellStyle name="Обычный 9 8" xfId="553"/>
    <cellStyle name="Обычный 9 9" xfId="534"/>
    <cellStyle name="Обычный_20" xfId="837"/>
    <cellStyle name="Обычный_ДПБОТиОС" xfId="826"/>
    <cellStyle name="Обычный_ДПБОТиОС_1" xfId="828"/>
    <cellStyle name="Обычный_Лист1" xfId="454"/>
    <cellStyle name="Обычный_ОБЩИЙ ПЛАН ЗАКУПОК" xfId="835"/>
    <cellStyle name="Обычный_Окончательный ПЛАН закупок 2009 год ТНВЭД ДТК 230709" xfId="830"/>
    <cellStyle name="Обычный_Перечень Закупок на 2009 г  ДТП" xfId="831"/>
    <cellStyle name="Обычный_ПереченьЗакупок2009ДАСУТПшаблонДТП" xfId="832"/>
    <cellStyle name="Обычный_План ДЗ 2013" xfId="838"/>
    <cellStyle name="Обычный_Приложение 1" xfId="827"/>
    <cellStyle name="Обычный_Южный 080607" xfId="833"/>
    <cellStyle name="Плохой 2" xfId="386"/>
    <cellStyle name="Плохой 3" xfId="387"/>
    <cellStyle name="Плохой 4" xfId="388"/>
    <cellStyle name="Плохой 5" xfId="389"/>
    <cellStyle name="Пояснение 2" xfId="390"/>
    <cellStyle name="Пояснение 3" xfId="391"/>
    <cellStyle name="Пояснение 4" xfId="392"/>
    <cellStyle name="Пояснение 5" xfId="393"/>
    <cellStyle name="Примечание 2" xfId="394"/>
    <cellStyle name="Примечание 2 2" xfId="1141"/>
    <cellStyle name="Примечание 2 2 2" xfId="1701"/>
    <cellStyle name="Примечание 2 2 2 2" xfId="896"/>
    <cellStyle name="Примечание 2 2 2 2 2" xfId="3336"/>
    <cellStyle name="Примечание 2 2 2 2 3" xfId="3809"/>
    <cellStyle name="Примечание 2 2 2 3" xfId="2459"/>
    <cellStyle name="Примечание 2 2 2 4" xfId="3073"/>
    <cellStyle name="Примечание 2 2 3" xfId="2273"/>
    <cellStyle name="Примечание 2 2 3 2" xfId="2878"/>
    <cellStyle name="Примечание 2 2 4" xfId="2788"/>
    <cellStyle name="Примечание 2 2 5" xfId="2694"/>
    <cellStyle name="Примечание 2 3" xfId="1216"/>
    <cellStyle name="Примечание 2 3 2" xfId="1711"/>
    <cellStyle name="Примечание 2 3 2 2" xfId="1461"/>
    <cellStyle name="Примечание 2 3 2 2 2" xfId="3342"/>
    <cellStyle name="Примечание 2 3 2 2 3" xfId="3815"/>
    <cellStyle name="Примечание 2 3 2 3" xfId="2465"/>
    <cellStyle name="Примечание 2 3 2 4" xfId="3079"/>
    <cellStyle name="Примечание 2 3 3" xfId="2172"/>
    <cellStyle name="Примечание 2 3 4" xfId="2901"/>
    <cellStyle name="Примечание 2 4" xfId="1249"/>
    <cellStyle name="Примечание 2 4 2" xfId="1718"/>
    <cellStyle name="Примечание 2 4 2 2" xfId="898"/>
    <cellStyle name="Примечание 2 4 2 2 2" xfId="3348"/>
    <cellStyle name="Примечание 2 4 2 2 3" xfId="3821"/>
    <cellStyle name="Примечание 2 4 2 3" xfId="2471"/>
    <cellStyle name="Примечание 2 4 2 4" xfId="3085"/>
    <cellStyle name="Примечание 2 4 3" xfId="2271"/>
    <cellStyle name="Примечание 2 4 4" xfId="2906"/>
    <cellStyle name="Примечание 2 5" xfId="1581"/>
    <cellStyle name="Примечание 2 5 2" xfId="1386"/>
    <cellStyle name="Примечание 2 5 2 2" xfId="3267"/>
    <cellStyle name="Примечание 2 5 2 3" xfId="3740"/>
    <cellStyle name="Примечание 2 5 3" xfId="2212"/>
    <cellStyle name="Примечание 2 5 4" xfId="3002"/>
    <cellStyle name="Примечание 2 6" xfId="2186"/>
    <cellStyle name="Примечание 2 7" xfId="2630"/>
    <cellStyle name="Примечание 3" xfId="395"/>
    <cellStyle name="Примечание 3 2" xfId="1142"/>
    <cellStyle name="Примечание 3 2 2" xfId="1702"/>
    <cellStyle name="Примечание 3 2 2 2" xfId="940"/>
    <cellStyle name="Примечание 3 2 2 2 2" xfId="3337"/>
    <cellStyle name="Примечание 3 2 2 2 3" xfId="3810"/>
    <cellStyle name="Примечание 3 2 2 3" xfId="2460"/>
    <cellStyle name="Примечание 3 2 2 4" xfId="3074"/>
    <cellStyle name="Примечание 3 2 3" xfId="2302"/>
    <cellStyle name="Примечание 3 2 4" xfId="2879"/>
    <cellStyle name="Примечание 3 3" xfId="1217"/>
    <cellStyle name="Примечание 3 3 2" xfId="1712"/>
    <cellStyle name="Примечание 3 3 2 2" xfId="1426"/>
    <cellStyle name="Примечание 3 3 2 2 2" xfId="3343"/>
    <cellStyle name="Примечание 3 3 2 2 3" xfId="3816"/>
    <cellStyle name="Примечание 3 3 2 3" xfId="2466"/>
    <cellStyle name="Примечание 3 3 2 4" xfId="3080"/>
    <cellStyle name="Примечание 3 3 3" xfId="2272"/>
    <cellStyle name="Примечание 3 3 4" xfId="2902"/>
    <cellStyle name="Примечание 3 4" xfId="1250"/>
    <cellStyle name="Примечание 3 4 2" xfId="1719"/>
    <cellStyle name="Примечание 3 4 2 2" xfId="1159"/>
    <cellStyle name="Примечание 3 4 2 2 2" xfId="3349"/>
    <cellStyle name="Примечание 3 4 2 2 3" xfId="3822"/>
    <cellStyle name="Примечание 3 4 2 3" xfId="2472"/>
    <cellStyle name="Примечание 3 4 2 4" xfId="3086"/>
    <cellStyle name="Примечание 3 4 3" xfId="2375"/>
    <cellStyle name="Примечание 3 4 4" xfId="2907"/>
    <cellStyle name="Примечание 3 5" xfId="1582"/>
    <cellStyle name="Примечание 3 5 2" xfId="841"/>
    <cellStyle name="Примечание 3 5 2 2" xfId="3268"/>
    <cellStyle name="Примечание 3 5 2 3" xfId="3741"/>
    <cellStyle name="Примечание 3 5 3" xfId="2088"/>
    <cellStyle name="Примечание 3 5 4" xfId="3003"/>
    <cellStyle name="Примечание 3 6" xfId="2367"/>
    <cellStyle name="Примечание 3 7" xfId="2631"/>
    <cellStyle name="Примечание 4" xfId="396"/>
    <cellStyle name="Примечание 4 2" xfId="1143"/>
    <cellStyle name="Примечание 4 2 2" xfId="1703"/>
    <cellStyle name="Примечание 4 2 2 2" xfId="1982"/>
    <cellStyle name="Примечание 4 2 2 2 2" xfId="3338"/>
    <cellStyle name="Примечание 4 2 2 2 3" xfId="3811"/>
    <cellStyle name="Примечание 4 2 2 3" xfId="2461"/>
    <cellStyle name="Примечание 4 2 2 4" xfId="3075"/>
    <cellStyle name="Примечание 4 2 3" xfId="2137"/>
    <cellStyle name="Примечание 4 2 4" xfId="2880"/>
    <cellStyle name="Примечание 4 3" xfId="1218"/>
    <cellStyle name="Примечание 4 3 2" xfId="1713"/>
    <cellStyle name="Примечание 4 3 2 2" xfId="853"/>
    <cellStyle name="Примечание 4 3 2 2 2" xfId="3344"/>
    <cellStyle name="Примечание 4 3 2 2 3" xfId="3817"/>
    <cellStyle name="Примечание 4 3 2 3" xfId="2467"/>
    <cellStyle name="Примечание 4 3 2 4" xfId="3081"/>
    <cellStyle name="Примечание 4 3 3" xfId="2315"/>
    <cellStyle name="Примечание 4 3 4" xfId="2903"/>
    <cellStyle name="Примечание 4 4" xfId="1251"/>
    <cellStyle name="Примечание 4 4 2" xfId="1720"/>
    <cellStyle name="Примечание 4 4 2 2" xfId="1981"/>
    <cellStyle name="Примечание 4 4 2 2 2" xfId="3350"/>
    <cellStyle name="Примечание 4 4 2 2 3" xfId="3823"/>
    <cellStyle name="Примечание 4 4 2 3" xfId="2473"/>
    <cellStyle name="Примечание 4 4 2 4" xfId="3087"/>
    <cellStyle name="Примечание 4 4 3" xfId="2222"/>
    <cellStyle name="Примечание 4 4 4" xfId="2908"/>
    <cellStyle name="Примечание 4 5" xfId="1583"/>
    <cellStyle name="Примечание 4 5 2" xfId="1437"/>
    <cellStyle name="Примечание 4 5 2 2" xfId="3269"/>
    <cellStyle name="Примечание 4 5 2 3" xfId="3742"/>
    <cellStyle name="Примечание 4 5 3" xfId="2028"/>
    <cellStyle name="Примечание 4 5 4" xfId="3004"/>
    <cellStyle name="Примечание 4 6" xfId="2188"/>
    <cellStyle name="Примечание 4 7" xfId="2632"/>
    <cellStyle name="Примечание 5" xfId="397"/>
    <cellStyle name="Примечание 5 2" xfId="1144"/>
    <cellStyle name="Примечание 5 2 2" xfId="1704"/>
    <cellStyle name="Примечание 5 2 2 2" xfId="1294"/>
    <cellStyle name="Примечание 5 2 2 2 2" xfId="3339"/>
    <cellStyle name="Примечание 5 2 2 2 3" xfId="3812"/>
    <cellStyle name="Примечание 5 2 2 3" xfId="2462"/>
    <cellStyle name="Примечание 5 2 2 4" xfId="3076"/>
    <cellStyle name="Примечание 5 2 3" xfId="2052"/>
    <cellStyle name="Примечание 5 2 4" xfId="2881"/>
    <cellStyle name="Примечание 5 3" xfId="1219"/>
    <cellStyle name="Примечание 5 3 2" xfId="1714"/>
    <cellStyle name="Примечание 5 3 2 2" xfId="897"/>
    <cellStyle name="Примечание 5 3 2 2 2" xfId="3345"/>
    <cellStyle name="Примечание 5 3 2 2 3" xfId="3818"/>
    <cellStyle name="Примечание 5 3 2 3" xfId="2468"/>
    <cellStyle name="Примечание 5 3 2 4" xfId="3082"/>
    <cellStyle name="Примечание 5 3 3" xfId="2099"/>
    <cellStyle name="Примечание 5 3 4" xfId="2904"/>
    <cellStyle name="Примечание 5 4" xfId="1252"/>
    <cellStyle name="Примечание 5 4 2" xfId="1721"/>
    <cellStyle name="Примечание 5 4 2 2" xfId="1293"/>
    <cellStyle name="Примечание 5 4 2 2 2" xfId="3351"/>
    <cellStyle name="Примечание 5 4 2 2 3" xfId="3824"/>
    <cellStyle name="Примечание 5 4 2 3" xfId="2474"/>
    <cellStyle name="Примечание 5 4 2 4" xfId="3088"/>
    <cellStyle name="Примечание 5 4 3" xfId="2376"/>
    <cellStyle name="Примечание 5 4 4" xfId="2909"/>
    <cellStyle name="Примечание 5 5" xfId="1584"/>
    <cellStyle name="Примечание 5 5 2" xfId="885"/>
    <cellStyle name="Примечание 5 5 2 2" xfId="3270"/>
    <cellStyle name="Примечание 5 5 2 3" xfId="3743"/>
    <cellStyle name="Примечание 5 5 3" xfId="2027"/>
    <cellStyle name="Примечание 5 5 4" xfId="3005"/>
    <cellStyle name="Примечание 5 6" xfId="2180"/>
    <cellStyle name="Примечание 5 7" xfId="2633"/>
    <cellStyle name="Примечание 6" xfId="398"/>
    <cellStyle name="Примечание 6 2" xfId="514"/>
    <cellStyle name="Примечание 6 2 2" xfId="1775"/>
    <cellStyle name="Примечание 6 2 2 2" xfId="1953"/>
    <cellStyle name="Примечание 6 2 2 2 2" xfId="3394"/>
    <cellStyle name="Примечание 6 2 2 2 3" xfId="3867"/>
    <cellStyle name="Примечание 6 2 2 3" xfId="2495"/>
    <cellStyle name="Примечание 6 2 2 4" xfId="3134"/>
    <cellStyle name="Примечание 6 2 3" xfId="2035"/>
    <cellStyle name="Примечание 6 2 4" xfId="2664"/>
    <cellStyle name="Примечание 6 3" xfId="1745"/>
    <cellStyle name="Примечание 6 3 2" xfId="1998"/>
    <cellStyle name="Примечание 6 3 2 2" xfId="3369"/>
    <cellStyle name="Примечание 6 3 2 3" xfId="3842"/>
    <cellStyle name="Примечание 6 3 3" xfId="2488"/>
    <cellStyle name="Примечание 6 3 4" xfId="3106"/>
    <cellStyle name="Примечание 6 4" xfId="1585"/>
    <cellStyle name="Примечание 6 4 2" xfId="934"/>
    <cellStyle name="Примечание 6 4 2 2" xfId="3271"/>
    <cellStyle name="Примечание 6 4 2 3" xfId="3744"/>
    <cellStyle name="Примечание 6 4 3" xfId="2211"/>
    <cellStyle name="Примечание 6 4 4" xfId="3006"/>
    <cellStyle name="Примечание 6 5" xfId="2220"/>
    <cellStyle name="Примечание 6 6" xfId="2634"/>
    <cellStyle name="Процентный 2" xfId="399"/>
    <cellStyle name="Процентный 2 2" xfId="400"/>
    <cellStyle name="Процентный 2 2 2" xfId="1705"/>
    <cellStyle name="Процентный 2 2 3" xfId="1630"/>
    <cellStyle name="Процентный 2 3" xfId="552"/>
    <cellStyle name="Процентный 2 3 2" xfId="1371"/>
    <cellStyle name="Процентный 2 3 3" xfId="1220"/>
    <cellStyle name="Процентный 2 4" xfId="515"/>
    <cellStyle name="Процентный 2 4 2" xfId="1353"/>
    <cellStyle name="Процентный 2 4 3" xfId="1253"/>
    <cellStyle name="Процентный 2 5" xfId="1330"/>
    <cellStyle name="Процентный 3" xfId="21"/>
    <cellStyle name="Процентный 3 2" xfId="401"/>
    <cellStyle name="Процентный 3 2 2" xfId="819"/>
    <cellStyle name="Процентный 3 2 3" xfId="1706"/>
    <cellStyle name="Процентный 3 3" xfId="468"/>
    <cellStyle name="Процентный 3 3 2" xfId="1341"/>
    <cellStyle name="Процентный 3 3 3" xfId="1221"/>
    <cellStyle name="Процентный 3 4" xfId="1254"/>
    <cellStyle name="Процентный 3 5" xfId="1286"/>
    <cellStyle name="Процентный 4" xfId="402"/>
    <cellStyle name="Процентный 4 2" xfId="812"/>
    <cellStyle name="Процентный 4 2 2" xfId="1458"/>
    <cellStyle name="Процентный 4 2 2 2" xfId="1841"/>
    <cellStyle name="Процентный 4 2 3" xfId="1147"/>
    <cellStyle name="Процентный 4 3" xfId="1222"/>
    <cellStyle name="Процентный 4 4" xfId="1255"/>
    <cellStyle name="Процентный 5" xfId="403"/>
    <cellStyle name="Процентный 5 2" xfId="1148"/>
    <cellStyle name="Процентный 5 3" xfId="1223"/>
    <cellStyle name="Процентный 5 4" xfId="1256"/>
    <cellStyle name="Процентный 6" xfId="404"/>
    <cellStyle name="Процентный 6 2" xfId="1149"/>
    <cellStyle name="Процентный 6 3" xfId="1224"/>
    <cellStyle name="Процентный 6 4" xfId="1257"/>
    <cellStyle name="Процентный 7" xfId="405"/>
    <cellStyle name="Процентный 7 2" xfId="516"/>
    <cellStyle name="Процентный 7 3" xfId="1746"/>
    <cellStyle name="Процентный 7 4" xfId="1635"/>
    <cellStyle name="Процентный 8" xfId="3"/>
    <cellStyle name="Процентный 8 2" xfId="457"/>
    <cellStyle name="Связанная ячейка 2" xfId="406"/>
    <cellStyle name="Связанная ячейка 3" xfId="407"/>
    <cellStyle name="Связанная ячейка 4" xfId="408"/>
    <cellStyle name="Связанная ячейка 5" xfId="409"/>
    <cellStyle name="Стиль 1" xfId="10"/>
    <cellStyle name="Стиль 1 2" xfId="588"/>
    <cellStyle name="Стиль 1 3" xfId="551"/>
    <cellStyle name="Стиль 2" xfId="410"/>
    <cellStyle name="Стиль 2 2" xfId="411"/>
    <cellStyle name="Стиль 2 2 2" xfId="1151"/>
    <cellStyle name="Стиль 2 2 3" xfId="1228"/>
    <cellStyle name="Стиль 2 2 4" xfId="1258"/>
    <cellStyle name="Стиль 3" xfId="668"/>
    <cellStyle name="Стиль 4" xfId="669"/>
    <cellStyle name="Стиль_названий" xfId="412"/>
    <cellStyle name="Строка нечётная" xfId="604"/>
    <cellStyle name="Строка нечётная 2" xfId="1482"/>
    <cellStyle name="Строка нечётная 2 2" xfId="1858"/>
    <cellStyle name="Строка нечётная 2 2 2" xfId="1955"/>
    <cellStyle name="Строка нечётная 2 2 2 2" xfId="3432"/>
    <cellStyle name="Строка нечётная 2 2 2 3" xfId="3905"/>
    <cellStyle name="Строка нечётная 2 2 3" xfId="2393"/>
    <cellStyle name="Строка нечётная 2 2 4" xfId="2523"/>
    <cellStyle name="Строка нечётная 2 2 5" xfId="3185"/>
    <cellStyle name="Строка нечётная 2 2 6" xfId="3659"/>
    <cellStyle name="Строка нечётная 2 3" xfId="1913"/>
    <cellStyle name="Строка нечётная 2 3 2" xfId="2448"/>
    <cellStyle name="Строка нечётная 2 4" xfId="918"/>
    <cellStyle name="Строка нечётная 2 5" xfId="2246"/>
    <cellStyle name="Строка нечётная 3" xfId="1631"/>
    <cellStyle name="Строка нечётная 3 2" xfId="2001"/>
    <cellStyle name="Строка нечётная 3 2 2" xfId="3288"/>
    <cellStyle name="Строка нечётная 3 2 3" xfId="3761"/>
    <cellStyle name="Строка нечётная 3 3" xfId="2307"/>
    <cellStyle name="Строка нечётная 3 4" xfId="2024"/>
    <cellStyle name="Строка нечётная 3 5" xfId="3025"/>
    <cellStyle name="Строка нечётная 3 6" xfId="3530"/>
    <cellStyle name="Строка нечётная 4" xfId="1610"/>
    <cellStyle name="Строка нечётная 4 2" xfId="2297"/>
    <cellStyle name="Строка нечётная 5" xfId="1389"/>
    <cellStyle name="Строка нечётная 6" xfId="1958"/>
    <cellStyle name="Строка нечётная 7" xfId="2193"/>
    <cellStyle name="Строка чётная" xfId="603"/>
    <cellStyle name="Строка чётная 2" xfId="1481"/>
    <cellStyle name="Строка чётная 2 2" xfId="1857"/>
    <cellStyle name="Строка чётная 2 2 2" xfId="1943"/>
    <cellStyle name="Строка чётная 2 2 2 2" xfId="3431"/>
    <cellStyle name="Строка чётная 2 2 2 3" xfId="3904"/>
    <cellStyle name="Строка чётная 2 2 3" xfId="2392"/>
    <cellStyle name="Строка чётная 2 2 4" xfId="2522"/>
    <cellStyle name="Строка чётная 2 2 5" xfId="3184"/>
    <cellStyle name="Строка чётная 2 2 6" xfId="3658"/>
    <cellStyle name="Строка чётная 2 3" xfId="1912"/>
    <cellStyle name="Строка чётная 2 3 2" xfId="2447"/>
    <cellStyle name="Строка чётная 2 4" xfId="1352"/>
    <cellStyle name="Строка чётная 2 5" xfId="2245"/>
    <cellStyle name="Строка чётная 3" xfId="1632"/>
    <cellStyle name="Строка чётная 3 2" xfId="2016"/>
    <cellStyle name="Строка чётная 3 2 2" xfId="3289"/>
    <cellStyle name="Строка чётная 3 2 3" xfId="3762"/>
    <cellStyle name="Строка чётная 3 3" xfId="2308"/>
    <cellStyle name="Строка чётная 3 4" xfId="2197"/>
    <cellStyle name="Строка чётная 3 5" xfId="3026"/>
    <cellStyle name="Строка чётная 3 6" xfId="3531"/>
    <cellStyle name="Строка чётная 4" xfId="1504"/>
    <cellStyle name="Строка чётная 4 2" xfId="2260"/>
    <cellStyle name="Строка чётная 5" xfId="1388"/>
    <cellStyle name="Строка чётная 6" xfId="1980"/>
    <cellStyle name="Строка чётная 7" xfId="2192"/>
    <cellStyle name="Текст предупреждения 2" xfId="413"/>
    <cellStyle name="Текст предупреждения 3" xfId="414"/>
    <cellStyle name="Текст предупреждения 4" xfId="415"/>
    <cellStyle name="Текст предупреждения 5" xfId="416"/>
    <cellStyle name="Тысячи [0]" xfId="417"/>
    <cellStyle name="Тысячи [0] 2" xfId="813"/>
    <cellStyle name="Тысячи [0] 2 2" xfId="1459"/>
    <cellStyle name="Тысячи [0] 2 3" xfId="1152"/>
    <cellStyle name="Тысячи [0] 3" xfId="1229"/>
    <cellStyle name="Тысячи [0] 4" xfId="1259"/>
    <cellStyle name="Тысячи_010SN05" xfId="418"/>
    <cellStyle name="ҮЂғҺ‹Һ‚ҺЉ1" xfId="602"/>
    <cellStyle name="ҮЂғҺ‹Һ‚ҺЉ2" xfId="601"/>
    <cellStyle name="Финансовый 10" xfId="5"/>
    <cellStyle name="Финансовый 10 2" xfId="9"/>
    <cellStyle name="Финансовый 10 2 2" xfId="463"/>
    <cellStyle name="Финансовый 10 3" xfId="550"/>
    <cellStyle name="Финансовый 10 4" xfId="459"/>
    <cellStyle name="Финансовый 11" xfId="4"/>
    <cellStyle name="Финансовый 11 2" xfId="549"/>
    <cellStyle name="Финансовый 11 3" xfId="548"/>
    <cellStyle name="Финансовый 11 4" xfId="547"/>
    <cellStyle name="Финансовый 11 5" xfId="546"/>
    <cellStyle name="Финансовый 11 6" xfId="545"/>
    <cellStyle name="Финансовый 11 7" xfId="544"/>
    <cellStyle name="Финансовый 11 8" xfId="458"/>
    <cellStyle name="Финансовый 12" xfId="576"/>
    <cellStyle name="Финансовый 12 2" xfId="714"/>
    <cellStyle name="Финансовый 2" xfId="20"/>
    <cellStyle name="Финансовый 2 10" xfId="1728"/>
    <cellStyle name="Финансовый 2 11" xfId="1587"/>
    <cellStyle name="Финансовый 2 2" xfId="419"/>
    <cellStyle name="Финансовый 2 2 2" xfId="584"/>
    <cellStyle name="Финансовый 2 2 2 2" xfId="1379"/>
    <cellStyle name="Финансовый 2 2 2 3" xfId="1153"/>
    <cellStyle name="Финансовый 2 2 3" xfId="820"/>
    <cellStyle name="Финансовый 2 2 3 2" xfId="1464"/>
    <cellStyle name="Финансовый 2 2 3 3" xfId="1230"/>
    <cellStyle name="Финансовый 2 2 4" xfId="1260"/>
    <cellStyle name="Финансовый 2 3" xfId="420"/>
    <cellStyle name="Финансовый 2 3 2" xfId="1154"/>
    <cellStyle name="Финансовый 2 3 3" xfId="1231"/>
    <cellStyle name="Финансовый 2 3 4" xfId="1261"/>
    <cellStyle name="Финансовый 2 4" xfId="421"/>
    <cellStyle name="Финансовый 2 4 2" xfId="1155"/>
    <cellStyle name="Финансовый 2 4 3" xfId="1232"/>
    <cellStyle name="Финансовый 2 4 4" xfId="1262"/>
    <cellStyle name="Финансовый 2 5" xfId="422"/>
    <cellStyle name="Финансовый 2 5 2" xfId="1156"/>
    <cellStyle name="Финансовый 2 5 3" xfId="1233"/>
    <cellStyle name="Финансовый 2 5 4" xfId="1263"/>
    <cellStyle name="Финансовый 2 6" xfId="423"/>
    <cellStyle name="Финансовый 2 6 2" xfId="1157"/>
    <cellStyle name="Финансовый 2 6 3" xfId="1234"/>
    <cellStyle name="Финансовый 2 6 4" xfId="1264"/>
    <cellStyle name="Финансовый 2 7" xfId="424"/>
    <cellStyle name="Финансовый 2 7 2" xfId="1158"/>
    <cellStyle name="Финансовый 2 7 3" xfId="1235"/>
    <cellStyle name="Финансовый 2 7 4" xfId="1265"/>
    <cellStyle name="Финансовый 2 8" xfId="715"/>
    <cellStyle name="Финансовый 2 8 2" xfId="1810"/>
    <cellStyle name="Финансовый 2 8 3" xfId="1633"/>
    <cellStyle name="Финансовый 2 9" xfId="816"/>
    <cellStyle name="Финансовый 3" xfId="425"/>
    <cellStyle name="Финансовый 3 2" xfId="426"/>
    <cellStyle name="Финансовый 3 2 2" xfId="822"/>
    <cellStyle name="Финансовый 3 2 3" xfId="818"/>
    <cellStyle name="Финансовый 3 3" xfId="543"/>
    <cellStyle name="Финансовый 3 3 2" xfId="821"/>
    <cellStyle name="Финансовый 3 3 3" xfId="1367"/>
    <cellStyle name="Финансовый 3 3 4" xfId="1236"/>
    <cellStyle name="Финансовый 3 4" xfId="817"/>
    <cellStyle name="Финансовый 3 4 2" xfId="1462"/>
    <cellStyle name="Финансовый 3 4 3" xfId="1266"/>
    <cellStyle name="Финансовый 3 5" xfId="1332"/>
    <cellStyle name="Финансовый 3 5 2" xfId="1747"/>
    <cellStyle name="Финансовый 4" xfId="440"/>
    <cellStyle name="Финансовый 4 2" xfId="542"/>
    <cellStyle name="Финансовый 4 3" xfId="520"/>
    <cellStyle name="Финансовый 4 4" xfId="1750"/>
    <cellStyle name="Финансовый 4 4 2" xfId="3109"/>
    <cellStyle name="Финансовый 4 4 3" xfId="2790"/>
    <cellStyle name="Финансовый 4 5" xfId="1634"/>
    <cellStyle name="Финансовый 5" xfId="6"/>
    <cellStyle name="Финансовый 5 2" xfId="541"/>
    <cellStyle name="Финансовый 5 2 2" xfId="1365"/>
    <cellStyle name="Финансовый 5 2 3" xfId="1707"/>
    <cellStyle name="Финансовый 5 2 4" xfId="1636"/>
    <cellStyle name="Финансовый 5 2 5" xfId="1160"/>
    <cellStyle name="Финансовый 5 3" xfId="460"/>
    <cellStyle name="Финансовый 5 3 2" xfId="1339"/>
    <cellStyle name="Финансовый 5 3 3" xfId="1237"/>
    <cellStyle name="Финансовый 5 4" xfId="1267"/>
    <cellStyle name="Финансовый 5 5" xfId="1279"/>
    <cellStyle name="Финансовый 5 6" xfId="941"/>
    <cellStyle name="Финансовый 6" xfId="427"/>
    <cellStyle name="Финансовый 6 2" xfId="540"/>
    <cellStyle name="Финансовый 6 2 2" xfId="1364"/>
    <cellStyle name="Финансовый 6 2 3" xfId="1161"/>
    <cellStyle name="Финансовый 6 3" xfId="1238"/>
    <cellStyle name="Финансовый 6 4" xfId="1268"/>
    <cellStyle name="Финансовый 7" xfId="428"/>
    <cellStyle name="Финансовый 7 2" xfId="539"/>
    <cellStyle name="Финансовый 7 2 2" xfId="1363"/>
    <cellStyle name="Финансовый 7 2 3" xfId="1162"/>
    <cellStyle name="Финансовый 7 3" xfId="1239"/>
    <cellStyle name="Финансовый 7 4" xfId="1269"/>
    <cellStyle name="Финансовый 8" xfId="429"/>
    <cellStyle name="Финансовый 8 2" xfId="430"/>
    <cellStyle name="Финансовый 8 2 2" xfId="8"/>
    <cellStyle name="Финансовый 8 2 2 2" xfId="462"/>
    <cellStyle name="Финансовый 8 3" xfId="538"/>
    <cellStyle name="Финансовый 8 3 2" xfId="1362"/>
    <cellStyle name="Финансовый 8 3 3" xfId="1240"/>
    <cellStyle name="Финансовый 8 4" xfId="517"/>
    <cellStyle name="Финансовый 8 4 2" xfId="1355"/>
    <cellStyle name="Финансовый 8 4 3" xfId="1270"/>
    <cellStyle name="Финансовый 8 5" xfId="1333"/>
    <cellStyle name="Финансовый 9" xfId="446"/>
    <cellStyle name="Финансовый 9 2" xfId="537"/>
    <cellStyle name="Финансовый 9 3" xfId="1337"/>
    <cellStyle name="Финансовый 9 4" xfId="1274"/>
    <cellStyle name="Хороший 2" xfId="431"/>
    <cellStyle name="Хороший 3" xfId="432"/>
    <cellStyle name="Хороший 4" xfId="433"/>
    <cellStyle name="Хороший 5" xfId="434"/>
    <cellStyle name="Цена" xfId="435"/>
    <cellStyle name="Цена 2" xfId="436"/>
    <cellStyle name="Цена 2 10" xfId="2084"/>
    <cellStyle name="Цена 2 2" xfId="519"/>
    <cellStyle name="Цена 2 2 2" xfId="1357"/>
    <cellStyle name="Цена 2 2 2 2" xfId="1778"/>
    <cellStyle name="Цена 2 2 2 2 2" xfId="1952"/>
    <cellStyle name="Цена 2 2 2 2 2 2" xfId="3397"/>
    <cellStyle name="Цена 2 2 2 2 2 3" xfId="3870"/>
    <cellStyle name="Цена 2 2 2 2 3" xfId="2361"/>
    <cellStyle name="Цена 2 2 2 2 4" xfId="2497"/>
    <cellStyle name="Цена 2 2 2 2 5" xfId="3136"/>
    <cellStyle name="Цена 2 2 2 2 6" xfId="3624"/>
    <cellStyle name="Цена 2 2 2 3" xfId="1891"/>
    <cellStyle name="Цена 2 2 2 3 2" xfId="2426"/>
    <cellStyle name="Цена 2 2 2 4" xfId="872"/>
    <cellStyle name="Цена 2 2 2 5" xfId="2179"/>
    <cellStyle name="Цена 2 2 3" xfId="1478"/>
    <cellStyle name="Цена 2 2 3 2" xfId="1854"/>
    <cellStyle name="Цена 2 2 3 2 2" xfId="1949"/>
    <cellStyle name="Цена 2 2 3 2 2 2" xfId="3428"/>
    <cellStyle name="Цена 2 2 3 2 2 3" xfId="3901"/>
    <cellStyle name="Цена 2 2 3 2 3" xfId="2389"/>
    <cellStyle name="Цена 2 2 3 2 4" xfId="2519"/>
    <cellStyle name="Цена 2 2 3 2 5" xfId="3181"/>
    <cellStyle name="Цена 2 2 3 2 6" xfId="3655"/>
    <cellStyle name="Цена 2 2 3 3" xfId="1909"/>
    <cellStyle name="Цена 2 2 3 3 2" xfId="2444"/>
    <cellStyle name="Цена 2 2 3 4" xfId="916"/>
    <cellStyle name="Цена 2 2 3 5" xfId="2242"/>
    <cellStyle name="Цена 2 2 4" xfId="1708"/>
    <cellStyle name="Цена 2 2 4 2" xfId="1399"/>
    <cellStyle name="Цена 2 2 4 2 2" xfId="3340"/>
    <cellStyle name="Цена 2 2 4 2 3" xfId="3813"/>
    <cellStyle name="Цена 2 2 4 3" xfId="2322"/>
    <cellStyle name="Цена 2 2 4 4" xfId="2463"/>
    <cellStyle name="Цена 2 2 4 5" xfId="3077"/>
    <cellStyle name="Цена 2 2 4 6" xfId="3578"/>
    <cellStyle name="Цена 2 2 5" xfId="1818"/>
    <cellStyle name="Цена 2 2 5 2" xfId="2373"/>
    <cellStyle name="Цена 2 2 6" xfId="1163"/>
    <cellStyle name="Цена 2 2 6 2" xfId="2882"/>
    <cellStyle name="Цена 2 2 7" xfId="2113"/>
    <cellStyle name="Цена 2 3" xfId="1241"/>
    <cellStyle name="Цена 2 3 2" xfId="1716"/>
    <cellStyle name="Цена 2 3 2 2" xfId="1404"/>
    <cellStyle name="Цена 2 3 2 2 2" xfId="3346"/>
    <cellStyle name="Цена 2 3 2 2 3" xfId="3819"/>
    <cellStyle name="Цена 2 3 2 3" xfId="2329"/>
    <cellStyle name="Цена 2 3 2 4" xfId="2469"/>
    <cellStyle name="Цена 2 3 2 5" xfId="3083"/>
    <cellStyle name="Цена 2 3 2 6" xfId="3580"/>
    <cellStyle name="Цена 2 3 3" xfId="1869"/>
    <cellStyle name="Цена 2 3 3 2" xfId="2404"/>
    <cellStyle name="Цена 2 3 4" xfId="2128"/>
    <cellStyle name="Цена 2 4" xfId="1271"/>
    <cellStyle name="Цена 2 4 2" xfId="1723"/>
    <cellStyle name="Цена 2 4 2 2" xfId="899"/>
    <cellStyle name="Цена 2 4 2 2 2" xfId="3352"/>
    <cellStyle name="Цена 2 4 2 2 3" xfId="3825"/>
    <cellStyle name="Цена 2 4 2 3" xfId="2336"/>
    <cellStyle name="Цена 2 4 2 4" xfId="2475"/>
    <cellStyle name="Цена 2 4 2 5" xfId="3089"/>
    <cellStyle name="Цена 2 4 2 6" xfId="3582"/>
    <cellStyle name="Цена 2 4 3" xfId="1871"/>
    <cellStyle name="Цена 2 4 3 2" xfId="2406"/>
    <cellStyle name="Цена 2 4 4" xfId="2135"/>
    <cellStyle name="Цена 2 5" xfId="1335"/>
    <cellStyle name="Цена 2 5 2" xfId="1749"/>
    <cellStyle name="Цена 2 5 2 2" xfId="1997"/>
    <cellStyle name="Цена 2 5 2 2 2" xfId="3371"/>
    <cellStyle name="Цена 2 5 2 2 3" xfId="3844"/>
    <cellStyle name="Цена 2 5 2 3" xfId="2353"/>
    <cellStyle name="Цена 2 5 2 4" xfId="2490"/>
    <cellStyle name="Цена 2 5 2 5" xfId="3108"/>
    <cellStyle name="Цена 2 5 2 6" xfId="3600"/>
    <cellStyle name="Цена 2 5 3" xfId="1885"/>
    <cellStyle name="Цена 2 5 3 2" xfId="2420"/>
    <cellStyle name="Цена 2 5 4" xfId="871"/>
    <cellStyle name="Цена 2 5 5" xfId="2169"/>
    <cellStyle name="Цена 2 6" xfId="1471"/>
    <cellStyle name="Цена 2 6 2" xfId="1847"/>
    <cellStyle name="Цена 2 6 2 2" xfId="1398"/>
    <cellStyle name="Цена 2 6 2 2 2" xfId="3421"/>
    <cellStyle name="Цена 2 6 2 2 3" xfId="3894"/>
    <cellStyle name="Цена 2 6 2 3" xfId="2382"/>
    <cellStyle name="Цена 2 6 2 4" xfId="2512"/>
    <cellStyle name="Цена 2 6 2 5" xfId="3174"/>
    <cellStyle name="Цена 2 6 2 6" xfId="3648"/>
    <cellStyle name="Цена 2 6 3" xfId="1902"/>
    <cellStyle name="Цена 2 6 3 2" xfId="2437"/>
    <cellStyle name="Цена 2 6 4" xfId="1973"/>
    <cellStyle name="Цена 2 6 5" xfId="2235"/>
    <cellStyle name="Цена 2 7" xfId="1589"/>
    <cellStyle name="Цена 2 7 2" xfId="1275"/>
    <cellStyle name="Цена 2 7 2 2" xfId="3273"/>
    <cellStyle name="Цена 2 7 2 3" xfId="3746"/>
    <cellStyle name="Цена 2 7 3" xfId="2292"/>
    <cellStyle name="Цена 2 7 4" xfId="2210"/>
    <cellStyle name="Цена 2 7 5" xfId="3009"/>
    <cellStyle name="Цена 2 7 6" xfId="3518"/>
    <cellStyle name="Цена 2 8" xfId="1515"/>
    <cellStyle name="Цена 2 8 2" xfId="2269"/>
    <cellStyle name="Цена 2 9" xfId="948"/>
    <cellStyle name="Цена 3" xfId="518"/>
    <cellStyle name="Цена 3 2" xfId="1477"/>
    <cellStyle name="Цена 3 2 2" xfId="1853"/>
    <cellStyle name="Цена 3 2 2 2" xfId="1940"/>
    <cellStyle name="Цена 3 2 2 2 2" xfId="3427"/>
    <cellStyle name="Цена 3 2 2 2 3" xfId="3900"/>
    <cellStyle name="Цена 3 2 2 3" xfId="2388"/>
    <cellStyle name="Цена 3 2 2 4" xfId="2518"/>
    <cellStyle name="Цена 3 2 2 5" xfId="3180"/>
    <cellStyle name="Цена 3 2 2 6" xfId="3654"/>
    <cellStyle name="Цена 3 2 3" xfId="1908"/>
    <cellStyle name="Цена 3 2 3 2" xfId="2443"/>
    <cellStyle name="Цена 3 2 4" xfId="915"/>
    <cellStyle name="Цена 3 2 5" xfId="2241"/>
    <cellStyle name="Цена 3 3" xfId="1777"/>
    <cellStyle name="Цена 3 3 2" xfId="1938"/>
    <cellStyle name="Цена 3 3 2 2" xfId="3396"/>
    <cellStyle name="Цена 3 3 2 3" xfId="3869"/>
    <cellStyle name="Цена 3 3 3" xfId="2360"/>
    <cellStyle name="Цена 3 3 4" xfId="2496"/>
    <cellStyle name="Цена 3 3 5" xfId="3135"/>
    <cellStyle name="Цена 3 3 6" xfId="3623"/>
    <cellStyle name="Цена 3 4" xfId="1890"/>
    <cellStyle name="Цена 3 4 2" xfId="2425"/>
    <cellStyle name="Цена 3 5" xfId="1356"/>
    <cellStyle name="Цена 3 5 2" xfId="2937"/>
    <cellStyle name="Цена 3 6" xfId="1977"/>
    <cellStyle name="Цена 3 7" xfId="2178"/>
    <cellStyle name="Цена 4" xfId="1334"/>
    <cellStyle name="Цена 4 2" xfId="1748"/>
    <cellStyle name="Цена 4 2 2" xfId="1410"/>
    <cellStyle name="Цена 4 2 2 2" xfId="3370"/>
    <cellStyle name="Цена 4 2 2 3" xfId="3843"/>
    <cellStyle name="Цена 4 2 3" xfId="2352"/>
    <cellStyle name="Цена 4 2 4" xfId="2489"/>
    <cellStyle name="Цена 4 2 5" xfId="3107"/>
    <cellStyle name="Цена 4 2 6" xfId="3599"/>
    <cellStyle name="Цена 4 3" xfId="1884"/>
    <cellStyle name="Цена 4 3 2" xfId="2419"/>
    <cellStyle name="Цена 4 4" xfId="2007"/>
    <cellStyle name="Цена 4 5" xfId="2168"/>
    <cellStyle name="Цена 5" xfId="1470"/>
    <cellStyle name="Цена 5 2" xfId="1846"/>
    <cellStyle name="Цена 5 2 2" xfId="1393"/>
    <cellStyle name="Цена 5 2 2 2" xfId="3420"/>
    <cellStyle name="Цена 5 2 2 3" xfId="3893"/>
    <cellStyle name="Цена 5 2 3" xfId="2381"/>
    <cellStyle name="Цена 5 2 4" xfId="2511"/>
    <cellStyle name="Цена 5 2 5" xfId="3173"/>
    <cellStyle name="Цена 5 2 6" xfId="3647"/>
    <cellStyle name="Цена 5 3" xfId="1901"/>
    <cellStyle name="Цена 5 3 2" xfId="2436"/>
    <cellStyle name="Цена 5 4" xfId="1407"/>
    <cellStyle name="Цена 5 5" xfId="2234"/>
    <cellStyle name="Цена 6" xfId="1588"/>
    <cellStyle name="Цена 6 2" xfId="886"/>
    <cellStyle name="Цена 6 2 2" xfId="3272"/>
    <cellStyle name="Цена 6 2 3" xfId="3745"/>
    <cellStyle name="Цена 6 3" xfId="2291"/>
    <cellStyle name="Цена 6 4" xfId="2106"/>
    <cellStyle name="Цена 6 5" xfId="3008"/>
    <cellStyle name="Цена 6 6" xfId="3517"/>
    <cellStyle name="Цена 7" xfId="1670"/>
    <cellStyle name="Цена 7 2" xfId="2313"/>
    <cellStyle name="Цена 8" xfId="947"/>
    <cellStyle name="Цена 9" xfId="2083"/>
    <cellStyle name="Џђ?–…?’?›?" xfId="600"/>
    <cellStyle name="Џђһ–…қ’қ›ү" xfId="599"/>
    <cellStyle name="Џђћ–…ќ’ќ›‰" xfId="437"/>
    <cellStyle name="Џђћ–…ќ’ќ›‰ 2" xfId="438"/>
    <cellStyle name="Џђћ–…ќ’ќ›‰ 2 2" xfId="814"/>
    <cellStyle name="Џђћ–…ќ’ќ›‰ 2 2 2" xfId="1460"/>
    <cellStyle name="Џђћ–…ќ’ќ›‰ 2 2 3" xfId="1164"/>
    <cellStyle name="Џђћ–…ќ’ќ›‰ 2 3" xfId="1242"/>
    <cellStyle name="Џђћ–…ќ’ќ›‰ 2 4" xfId="1272"/>
    <cellStyle name="Џђћ–…ќ’ќ›‰ 3" xfId="439"/>
    <cellStyle name="Џђћ–…ќ’ќ›‰ 3 2" xfId="815"/>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75"/>
  <sheetViews>
    <sheetView tabSelected="1" view="pageBreakPreview" topLeftCell="A299" zoomScale="50" zoomScaleNormal="50" zoomScaleSheetLayoutView="50" zoomScalePageLayoutView="50" workbookViewId="0">
      <selection activeCell="W15" sqref="W15:W303"/>
    </sheetView>
  </sheetViews>
  <sheetFormatPr defaultRowHeight="15" outlineLevelRow="1"/>
  <cols>
    <col min="1" max="1" width="13.5703125" style="48" customWidth="1"/>
    <col min="2" max="2" width="16.7109375" style="48" customWidth="1"/>
    <col min="3" max="3" width="16.42578125" style="48" customWidth="1"/>
    <col min="4" max="4" width="24" style="383" customWidth="1"/>
    <col min="5" max="5" width="17.42578125" style="383" customWidth="1"/>
    <col min="6" max="6" width="29.42578125" style="383" customWidth="1"/>
    <col min="7" max="7" width="14.28515625" style="383" customWidth="1"/>
    <col min="8" max="8" width="28.28515625" style="383" customWidth="1"/>
    <col min="9" max="9" width="18.28515625" style="383" customWidth="1"/>
    <col min="10" max="10" width="10.28515625" style="48" customWidth="1"/>
    <col min="11" max="11" width="9" style="48" customWidth="1"/>
    <col min="12" max="12" width="15.7109375" style="48" customWidth="1"/>
    <col min="13" max="13" width="18.28515625" style="48" customWidth="1"/>
    <col min="14" max="14" width="16" style="48" customWidth="1"/>
    <col min="15" max="15" width="24.28515625" style="48" customWidth="1"/>
    <col min="16" max="16" width="12.140625" style="48" customWidth="1"/>
    <col min="17" max="17" width="22.7109375" style="48" customWidth="1"/>
    <col min="18" max="18" width="23.140625" style="48" customWidth="1"/>
    <col min="19" max="19" width="15.7109375" style="48" customWidth="1"/>
    <col min="20" max="20" width="14.5703125" style="48" customWidth="1"/>
    <col min="21" max="22" width="20.5703125" style="48" customWidth="1"/>
    <col min="23" max="23" width="28.140625" style="48" customWidth="1"/>
    <col min="24" max="24" width="31.5703125" style="48" customWidth="1"/>
    <col min="25" max="25" width="18.85546875" style="48" customWidth="1"/>
    <col min="26" max="26" width="12.7109375" style="48" customWidth="1"/>
    <col min="27" max="27" width="19.140625" style="48" customWidth="1"/>
    <col min="28" max="28" width="17.5703125" style="48" customWidth="1"/>
    <col min="29" max="16384" width="9.140625" style="48"/>
  </cols>
  <sheetData>
    <row r="1" spans="1:41" ht="21.75" customHeight="1">
      <c r="A1" s="450"/>
      <c r="B1" s="462"/>
      <c r="C1" s="462"/>
      <c r="D1" s="462"/>
      <c r="E1" s="462"/>
      <c r="F1" s="461"/>
      <c r="G1" s="461"/>
      <c r="H1" s="462"/>
      <c r="I1" s="462"/>
      <c r="J1" s="462"/>
      <c r="K1" s="462"/>
      <c r="L1" s="462"/>
      <c r="M1" s="462"/>
      <c r="N1" s="462"/>
      <c r="O1" s="462"/>
      <c r="P1" s="460" t="s">
        <v>647</v>
      </c>
      <c r="Q1" s="450"/>
      <c r="R1" s="462"/>
      <c r="S1" s="450"/>
      <c r="T1" s="462"/>
      <c r="U1" s="456"/>
      <c r="V1" s="459"/>
      <c r="W1" s="463"/>
      <c r="X1" s="461"/>
      <c r="Y1" s="449"/>
      <c r="Z1" s="449"/>
      <c r="AA1" s="449"/>
      <c r="AB1" s="449"/>
      <c r="AC1" s="449"/>
      <c r="AD1" s="449"/>
      <c r="AE1" s="449"/>
      <c r="AF1" s="449"/>
      <c r="AG1" s="447"/>
      <c r="AH1" s="447"/>
      <c r="AI1" s="447"/>
      <c r="AJ1" s="447"/>
      <c r="AK1" s="447"/>
      <c r="AL1" s="447"/>
      <c r="AM1" s="447"/>
      <c r="AN1" s="447"/>
      <c r="AO1" s="447"/>
    </row>
    <row r="2" spans="1:41" ht="21.75" customHeight="1">
      <c r="A2" s="450"/>
      <c r="B2" s="462"/>
      <c r="C2" s="462"/>
      <c r="D2" s="462"/>
      <c r="E2" s="462"/>
      <c r="F2" s="461"/>
      <c r="G2" s="461"/>
      <c r="H2" s="462"/>
      <c r="I2" s="462"/>
      <c r="J2" s="462"/>
      <c r="K2" s="462"/>
      <c r="L2" s="462"/>
      <c r="M2" s="462"/>
      <c r="N2" s="462"/>
      <c r="O2" s="462"/>
      <c r="P2" s="460" t="s">
        <v>1540</v>
      </c>
      <c r="Q2" s="450"/>
      <c r="R2" s="462"/>
      <c r="S2" s="450"/>
      <c r="T2" s="462"/>
      <c r="U2" s="456"/>
      <c r="V2" s="458"/>
      <c r="W2" s="460"/>
      <c r="X2" s="462"/>
      <c r="Y2" s="449"/>
      <c r="Z2" s="449"/>
      <c r="AA2" s="449"/>
      <c r="AB2" s="449"/>
      <c r="AC2" s="449"/>
      <c r="AD2" s="449"/>
      <c r="AE2" s="449"/>
      <c r="AF2" s="449"/>
      <c r="AG2" s="447"/>
      <c r="AH2" s="447"/>
      <c r="AI2" s="447"/>
      <c r="AJ2" s="447"/>
      <c r="AK2" s="447"/>
      <c r="AL2" s="447"/>
      <c r="AM2" s="447"/>
      <c r="AN2" s="447"/>
      <c r="AO2" s="447"/>
    </row>
    <row r="3" spans="1:41" ht="21.75" customHeight="1">
      <c r="A3" s="450"/>
      <c r="B3" s="450"/>
      <c r="C3" s="450"/>
      <c r="D3" s="450"/>
      <c r="E3" s="450"/>
      <c r="F3" s="457"/>
      <c r="G3" s="457"/>
      <c r="H3" s="450"/>
      <c r="I3" s="450"/>
      <c r="J3" s="450"/>
      <c r="K3" s="450"/>
      <c r="L3" s="450"/>
      <c r="M3" s="450"/>
      <c r="N3" s="450"/>
      <c r="O3" s="450"/>
      <c r="P3" s="460" t="s">
        <v>1541</v>
      </c>
      <c r="Q3" s="450"/>
      <c r="R3" s="450"/>
      <c r="S3" s="450"/>
      <c r="T3" s="450"/>
      <c r="U3" s="456"/>
      <c r="V3" s="458"/>
      <c r="W3" s="460"/>
      <c r="X3" s="462"/>
      <c r="Y3" s="449"/>
      <c r="Z3" s="449"/>
      <c r="AA3" s="449"/>
      <c r="AB3" s="449"/>
      <c r="AC3" s="449"/>
      <c r="AD3" s="449"/>
      <c r="AE3" s="449"/>
      <c r="AF3" s="449"/>
      <c r="AG3" s="447"/>
      <c r="AH3" s="447"/>
      <c r="AI3" s="447"/>
      <c r="AJ3" s="447"/>
      <c r="AK3" s="447"/>
      <c r="AL3" s="447"/>
      <c r="AM3" s="447"/>
      <c r="AN3" s="447"/>
      <c r="AO3" s="447"/>
    </row>
    <row r="4" spans="1:41" ht="21.75" customHeight="1">
      <c r="A4" s="450"/>
      <c r="B4" s="450"/>
      <c r="C4" s="450"/>
      <c r="D4" s="450"/>
      <c r="E4" s="450"/>
      <c r="F4" s="457"/>
      <c r="G4" s="457"/>
      <c r="H4" s="450"/>
      <c r="I4" s="450"/>
      <c r="J4" s="450"/>
      <c r="K4" s="450"/>
      <c r="L4" s="450"/>
      <c r="M4" s="450"/>
      <c r="N4" s="450"/>
      <c r="O4" s="450"/>
      <c r="P4" s="460" t="s">
        <v>1542</v>
      </c>
      <c r="Q4" s="450"/>
      <c r="R4" s="450"/>
      <c r="S4" s="450"/>
      <c r="T4" s="450"/>
      <c r="U4" s="456"/>
      <c r="V4" s="458"/>
      <c r="W4" s="460"/>
      <c r="X4" s="462"/>
      <c r="Y4" s="449"/>
      <c r="Z4" s="449"/>
      <c r="AA4" s="449"/>
      <c r="AB4" s="449"/>
      <c r="AC4" s="449"/>
      <c r="AD4" s="449"/>
      <c r="AE4" s="449"/>
      <c r="AF4" s="449"/>
      <c r="AG4" s="447"/>
      <c r="AH4" s="447"/>
      <c r="AI4" s="447"/>
      <c r="AJ4" s="447"/>
      <c r="AK4" s="447"/>
      <c r="AL4" s="447"/>
      <c r="AM4" s="447"/>
      <c r="AN4" s="447"/>
      <c r="AO4" s="447"/>
    </row>
    <row r="5" spans="1:41" ht="24.75" customHeight="1">
      <c r="A5" s="467" t="s">
        <v>1543</v>
      </c>
      <c r="B5" s="467"/>
      <c r="C5" s="467"/>
      <c r="D5" s="467"/>
      <c r="E5" s="467"/>
      <c r="F5" s="467"/>
      <c r="G5" s="467"/>
      <c r="H5" s="467"/>
      <c r="I5" s="467"/>
      <c r="J5" s="467"/>
      <c r="K5" s="467"/>
      <c r="L5" s="467"/>
      <c r="M5" s="467"/>
      <c r="N5" s="467"/>
      <c r="O5" s="467"/>
      <c r="P5" s="467"/>
      <c r="Q5" s="467"/>
      <c r="R5" s="467"/>
      <c r="S5" s="467"/>
      <c r="T5" s="467"/>
      <c r="U5" s="468"/>
      <c r="V5" s="468"/>
      <c r="W5" s="467"/>
      <c r="X5" s="467"/>
      <c r="Y5" s="449"/>
      <c r="Z5" s="449"/>
      <c r="AA5" s="449"/>
      <c r="AB5" s="449"/>
      <c r="AC5" s="449"/>
      <c r="AD5" s="449"/>
      <c r="AE5" s="449"/>
      <c r="AF5" s="449"/>
      <c r="AG5" s="447"/>
      <c r="AH5" s="447"/>
      <c r="AI5" s="447"/>
      <c r="AJ5" s="447"/>
      <c r="AK5" s="447"/>
      <c r="AL5" s="447"/>
      <c r="AM5" s="447"/>
      <c r="AN5" s="447"/>
      <c r="AO5" s="447"/>
    </row>
    <row r="6" spans="1:41" ht="23.25" customHeight="1">
      <c r="A6" s="466" t="s">
        <v>1514</v>
      </c>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49"/>
      <c r="AD6" s="449"/>
      <c r="AE6" s="449"/>
      <c r="AF6" s="449"/>
      <c r="AG6" s="447"/>
      <c r="AH6" s="447"/>
      <c r="AI6" s="447"/>
      <c r="AJ6" s="447"/>
      <c r="AK6" s="447"/>
      <c r="AL6" s="447"/>
      <c r="AM6" s="447"/>
      <c r="AN6" s="447"/>
      <c r="AO6" s="447"/>
    </row>
    <row r="7" spans="1:41" ht="23.25" customHeight="1">
      <c r="A7" s="451"/>
      <c r="B7" s="451"/>
      <c r="C7" s="451"/>
      <c r="D7" s="454"/>
      <c r="E7" s="454"/>
      <c r="F7" s="454"/>
      <c r="G7" s="454"/>
      <c r="H7" s="454"/>
      <c r="I7" s="454"/>
      <c r="J7" s="451"/>
      <c r="K7" s="451"/>
      <c r="L7" s="451"/>
      <c r="M7" s="451"/>
      <c r="N7" s="451"/>
      <c r="O7" s="451"/>
      <c r="P7" s="451"/>
      <c r="Q7" s="451"/>
      <c r="R7" s="451"/>
      <c r="S7" s="451"/>
      <c r="T7" s="451"/>
      <c r="U7" s="451"/>
      <c r="V7" s="451"/>
      <c r="W7" s="451"/>
      <c r="X7" s="445"/>
      <c r="Y7" s="451"/>
      <c r="Z7" s="451"/>
      <c r="AA7" s="451"/>
      <c r="AB7" s="451"/>
      <c r="AC7" s="449"/>
      <c r="AD7" s="449"/>
      <c r="AE7" s="449"/>
      <c r="AF7" s="449"/>
      <c r="AG7" s="447"/>
      <c r="AH7" s="447"/>
      <c r="AI7" s="447"/>
      <c r="AJ7" s="447"/>
      <c r="AK7" s="447"/>
      <c r="AL7" s="447"/>
      <c r="AM7" s="447"/>
      <c r="AN7" s="447"/>
      <c r="AO7" s="447"/>
    </row>
    <row r="8" spans="1:41" ht="23.25" customHeight="1">
      <c r="A8" s="451"/>
      <c r="B8" s="451"/>
      <c r="C8" s="451"/>
      <c r="D8" s="454"/>
      <c r="E8" s="454"/>
      <c r="F8" s="454"/>
      <c r="G8" s="454"/>
      <c r="H8" s="454"/>
      <c r="I8" s="454"/>
      <c r="J8" s="451"/>
      <c r="K8" s="451"/>
      <c r="L8" s="451"/>
      <c r="M8" s="451"/>
      <c r="N8" s="451"/>
      <c r="O8" s="451"/>
      <c r="P8" s="451"/>
      <c r="Q8" s="451"/>
      <c r="R8" s="451"/>
      <c r="S8" s="451"/>
      <c r="T8" s="451"/>
      <c r="U8" s="451"/>
      <c r="V8" s="451"/>
      <c r="W8" s="451"/>
      <c r="X8" s="446"/>
      <c r="Y8" s="451"/>
      <c r="Z8" s="451"/>
      <c r="AA8" s="451"/>
      <c r="AB8" s="451"/>
      <c r="AC8" s="449"/>
      <c r="AD8" s="449"/>
      <c r="AE8" s="449"/>
      <c r="AF8" s="449"/>
      <c r="AG8" s="447"/>
      <c r="AH8" s="447"/>
      <c r="AI8" s="447"/>
      <c r="AJ8" s="447"/>
      <c r="AK8" s="447"/>
      <c r="AL8" s="447"/>
      <c r="AM8" s="447"/>
      <c r="AN8" s="447"/>
      <c r="AO8" s="447"/>
    </row>
    <row r="9" spans="1:41" s="447" customFormat="1" ht="26.25" customHeight="1">
      <c r="A9" s="449"/>
      <c r="B9" s="449"/>
      <c r="C9" s="449"/>
      <c r="D9" s="449"/>
      <c r="E9" s="449"/>
      <c r="F9" s="449"/>
      <c r="G9" s="449"/>
      <c r="H9" s="449"/>
      <c r="I9" s="449"/>
      <c r="J9" s="449"/>
      <c r="K9" s="449"/>
      <c r="L9" s="449"/>
      <c r="M9" s="449"/>
      <c r="N9" s="449"/>
      <c r="O9" s="449"/>
      <c r="P9" s="455" t="s">
        <v>1544</v>
      </c>
      <c r="Q9" s="449"/>
      <c r="R9" s="449"/>
      <c r="S9" s="449"/>
      <c r="T9" s="449"/>
      <c r="U9" s="449"/>
      <c r="V9" s="449"/>
      <c r="W9" s="449"/>
      <c r="X9" s="448"/>
      <c r="Y9" s="453"/>
      <c r="Z9" s="453"/>
      <c r="AA9" s="453"/>
      <c r="AB9" s="453"/>
      <c r="AC9" s="453"/>
      <c r="AD9" s="449"/>
      <c r="AE9" s="449"/>
      <c r="AF9" s="449"/>
    </row>
    <row r="10" spans="1:41" ht="26.25" customHeight="1">
      <c r="A10" s="449"/>
      <c r="B10" s="449"/>
      <c r="C10" s="449"/>
      <c r="D10" s="449"/>
      <c r="E10" s="449"/>
      <c r="F10" s="449"/>
      <c r="G10" s="449"/>
      <c r="H10" s="449"/>
      <c r="I10" s="449"/>
      <c r="J10" s="449"/>
      <c r="K10" s="449"/>
      <c r="L10" s="449"/>
      <c r="M10" s="449"/>
      <c r="N10" s="449"/>
      <c r="O10" s="449"/>
      <c r="P10" s="455" t="s">
        <v>1545</v>
      </c>
      <c r="Q10" s="449"/>
      <c r="R10" s="449"/>
      <c r="S10" s="449"/>
      <c r="T10" s="449"/>
      <c r="U10" s="449"/>
      <c r="V10" s="449"/>
      <c r="W10" s="449"/>
      <c r="X10" s="452"/>
      <c r="Y10" s="453"/>
      <c r="Z10" s="453"/>
      <c r="AA10" s="453"/>
      <c r="AB10" s="453"/>
      <c r="AC10" s="453"/>
      <c r="AD10" s="449"/>
      <c r="AE10" s="449"/>
      <c r="AF10" s="449"/>
      <c r="AG10" s="447"/>
      <c r="AH10" s="447"/>
      <c r="AI10" s="447"/>
      <c r="AJ10" s="447"/>
      <c r="AK10" s="447"/>
      <c r="AL10" s="447"/>
      <c r="AM10" s="447"/>
      <c r="AN10" s="447"/>
      <c r="AO10" s="447"/>
    </row>
    <row r="11" spans="1:41" ht="18.75" customHeight="1">
      <c r="A11" s="449"/>
      <c r="B11" s="449"/>
      <c r="C11" s="449"/>
      <c r="D11" s="449"/>
      <c r="E11" s="449"/>
      <c r="F11" s="449"/>
      <c r="G11" s="449"/>
      <c r="H11" s="449"/>
      <c r="I11" s="449"/>
      <c r="J11" s="449"/>
      <c r="K11" s="449"/>
      <c r="L11" s="449"/>
      <c r="M11" s="449"/>
      <c r="N11" s="449"/>
      <c r="O11" s="449"/>
      <c r="P11" s="449"/>
      <c r="Q11" s="449"/>
      <c r="R11" s="449"/>
      <c r="S11" s="449"/>
      <c r="T11" s="449"/>
      <c r="U11" s="449"/>
      <c r="V11" s="449"/>
      <c r="W11" s="449"/>
      <c r="X11" s="453"/>
      <c r="Y11" s="453"/>
      <c r="Z11" s="453"/>
      <c r="AA11" s="453"/>
      <c r="AB11" s="453"/>
      <c r="AC11" s="453"/>
      <c r="AD11" s="449"/>
      <c r="AE11" s="449"/>
      <c r="AF11" s="449"/>
      <c r="AG11" s="447"/>
      <c r="AH11" s="447"/>
      <c r="AI11" s="447"/>
      <c r="AJ11" s="447"/>
      <c r="AK11" s="447"/>
      <c r="AL11" s="447"/>
      <c r="AM11" s="447"/>
      <c r="AN11" s="447"/>
      <c r="AO11" s="447"/>
    </row>
    <row r="12" spans="1:41" s="51" customFormat="1" ht="187.5" customHeight="1">
      <c r="A12" s="49" t="s">
        <v>0</v>
      </c>
      <c r="B12" s="49" t="s">
        <v>1</v>
      </c>
      <c r="C12" s="49" t="s">
        <v>2</v>
      </c>
      <c r="D12" s="49" t="s">
        <v>3</v>
      </c>
      <c r="E12" s="49" t="s">
        <v>4</v>
      </c>
      <c r="F12" s="49" t="s">
        <v>5</v>
      </c>
      <c r="G12" s="49" t="s">
        <v>6</v>
      </c>
      <c r="H12" s="49" t="s">
        <v>7</v>
      </c>
      <c r="I12" s="49" t="s">
        <v>8</v>
      </c>
      <c r="J12" s="49" t="s">
        <v>9</v>
      </c>
      <c r="K12" s="49" t="s">
        <v>10</v>
      </c>
      <c r="L12" s="49" t="s">
        <v>11</v>
      </c>
      <c r="M12" s="49" t="s">
        <v>12</v>
      </c>
      <c r="N12" s="49" t="s">
        <v>13</v>
      </c>
      <c r="O12" s="49" t="s">
        <v>14</v>
      </c>
      <c r="P12" s="49" t="s">
        <v>15</v>
      </c>
      <c r="Q12" s="49" t="s">
        <v>16</v>
      </c>
      <c r="R12" s="49" t="s">
        <v>17</v>
      </c>
      <c r="S12" s="49" t="s">
        <v>18</v>
      </c>
      <c r="T12" s="49" t="s">
        <v>19</v>
      </c>
      <c r="U12" s="50" t="s">
        <v>20</v>
      </c>
      <c r="V12" s="50" t="s">
        <v>21</v>
      </c>
      <c r="W12" s="50" t="s">
        <v>22</v>
      </c>
      <c r="X12" s="50" t="s">
        <v>23</v>
      </c>
      <c r="Y12" s="49" t="s">
        <v>24</v>
      </c>
      <c r="Z12" s="49" t="s">
        <v>25</v>
      </c>
      <c r="AA12" s="49" t="s">
        <v>26</v>
      </c>
      <c r="AB12" s="49" t="s">
        <v>62</v>
      </c>
      <c r="AC12" s="292"/>
      <c r="AD12" s="292"/>
      <c r="AE12" s="292"/>
      <c r="AF12" s="292"/>
    </row>
    <row r="13" spans="1:41" s="381" customFormat="1" ht="28.5" customHeight="1">
      <c r="A13" s="49">
        <v>1</v>
      </c>
      <c r="B13" s="49">
        <v>2</v>
      </c>
      <c r="C13" s="379">
        <v>3</v>
      </c>
      <c r="D13" s="379">
        <v>4</v>
      </c>
      <c r="E13" s="379" t="s">
        <v>27</v>
      </c>
      <c r="F13" s="379">
        <v>5</v>
      </c>
      <c r="G13" s="379" t="s">
        <v>28</v>
      </c>
      <c r="H13" s="379">
        <v>6</v>
      </c>
      <c r="I13" s="379" t="s">
        <v>29</v>
      </c>
      <c r="J13" s="379">
        <v>7</v>
      </c>
      <c r="K13" s="379">
        <v>8</v>
      </c>
      <c r="L13" s="379">
        <v>9</v>
      </c>
      <c r="M13" s="379">
        <v>10</v>
      </c>
      <c r="N13" s="379">
        <v>11</v>
      </c>
      <c r="O13" s="379">
        <v>12</v>
      </c>
      <c r="P13" s="379">
        <v>13</v>
      </c>
      <c r="Q13" s="379">
        <v>14</v>
      </c>
      <c r="R13" s="379">
        <v>15</v>
      </c>
      <c r="S13" s="379">
        <v>16</v>
      </c>
      <c r="T13" s="379">
        <v>17</v>
      </c>
      <c r="U13" s="379">
        <v>18</v>
      </c>
      <c r="V13" s="379">
        <v>19</v>
      </c>
      <c r="W13" s="379">
        <v>20</v>
      </c>
      <c r="X13" s="378">
        <v>21</v>
      </c>
      <c r="Y13" s="378">
        <v>22</v>
      </c>
      <c r="Z13" s="378">
        <v>23</v>
      </c>
      <c r="AA13" s="378">
        <v>24</v>
      </c>
      <c r="AB13" s="379">
        <v>25</v>
      </c>
      <c r="AC13" s="380"/>
      <c r="AD13" s="380"/>
      <c r="AE13" s="380"/>
      <c r="AF13" s="380"/>
    </row>
    <row r="14" spans="1:41" ht="33" customHeight="1">
      <c r="A14" s="376" t="s">
        <v>178</v>
      </c>
      <c r="B14" s="54"/>
      <c r="C14" s="52"/>
      <c r="D14" s="387"/>
      <c r="E14" s="387"/>
      <c r="F14" s="387"/>
      <c r="G14" s="387"/>
      <c r="H14" s="387"/>
      <c r="I14" s="387"/>
      <c r="J14" s="52"/>
      <c r="K14" s="52"/>
      <c r="L14" s="52"/>
      <c r="M14" s="52"/>
      <c r="N14" s="52"/>
      <c r="O14" s="52"/>
      <c r="P14" s="52"/>
      <c r="Q14" s="52"/>
      <c r="R14" s="52"/>
      <c r="S14" s="52"/>
      <c r="T14" s="52"/>
      <c r="U14" s="52"/>
      <c r="V14" s="52"/>
      <c r="W14" s="52"/>
      <c r="X14" s="53"/>
      <c r="Y14" s="53"/>
      <c r="Z14" s="53"/>
      <c r="AA14" s="53"/>
      <c r="AB14" s="53"/>
      <c r="AC14" s="293"/>
      <c r="AD14" s="293"/>
      <c r="AE14" s="293"/>
      <c r="AF14" s="293"/>
    </row>
    <row r="15" spans="1:41" s="51" customFormat="1" ht="165.95" customHeight="1">
      <c r="A15" s="55" t="s">
        <v>741</v>
      </c>
      <c r="B15" s="55" t="s">
        <v>56</v>
      </c>
      <c r="C15" s="55" t="s">
        <v>142</v>
      </c>
      <c r="D15" s="55" t="s">
        <v>143</v>
      </c>
      <c r="E15" s="55" t="s">
        <v>144</v>
      </c>
      <c r="F15" s="55" t="s">
        <v>145</v>
      </c>
      <c r="G15" s="55" t="s">
        <v>146</v>
      </c>
      <c r="H15" s="55" t="s">
        <v>147</v>
      </c>
      <c r="I15" s="55" t="s">
        <v>148</v>
      </c>
      <c r="J15" s="55" t="s">
        <v>31</v>
      </c>
      <c r="K15" s="55">
        <v>0</v>
      </c>
      <c r="L15" s="56">
        <v>710000000</v>
      </c>
      <c r="M15" s="55" t="s">
        <v>61</v>
      </c>
      <c r="N15" s="57" t="s">
        <v>100</v>
      </c>
      <c r="O15" s="58" t="s">
        <v>529</v>
      </c>
      <c r="P15" s="55" t="s">
        <v>149</v>
      </c>
      <c r="Q15" s="55" t="s">
        <v>150</v>
      </c>
      <c r="R15" s="55" t="s">
        <v>151</v>
      </c>
      <c r="S15" s="55">
        <v>114</v>
      </c>
      <c r="T15" s="55" t="s">
        <v>152</v>
      </c>
      <c r="U15" s="59">
        <v>123035.833</v>
      </c>
      <c r="V15" s="59">
        <v>16779.47</v>
      </c>
      <c r="W15" s="59">
        <v>2064476068.74</v>
      </c>
      <c r="X15" s="59">
        <f t="shared" ref="X15:X23" si="0">W15*1.12</f>
        <v>2312213196.9888</v>
      </c>
      <c r="Y15" s="55"/>
      <c r="Z15" s="55">
        <v>2015</v>
      </c>
      <c r="AA15" s="55" t="s">
        <v>501</v>
      </c>
      <c r="AB15" s="55" t="s">
        <v>153</v>
      </c>
      <c r="AC15" s="292"/>
      <c r="AD15" s="292"/>
      <c r="AE15" s="292"/>
      <c r="AF15" s="292"/>
    </row>
    <row r="16" spans="1:41" s="51" customFormat="1" ht="165.95" customHeight="1">
      <c r="A16" s="55" t="s">
        <v>742</v>
      </c>
      <c r="B16" s="55" t="s">
        <v>56</v>
      </c>
      <c r="C16" s="55" t="s">
        <v>142</v>
      </c>
      <c r="D16" s="55" t="s">
        <v>143</v>
      </c>
      <c r="E16" s="55" t="s">
        <v>144</v>
      </c>
      <c r="F16" s="55" t="s">
        <v>145</v>
      </c>
      <c r="G16" s="55" t="s">
        <v>146</v>
      </c>
      <c r="H16" s="55" t="s">
        <v>154</v>
      </c>
      <c r="I16" s="55" t="s">
        <v>155</v>
      </c>
      <c r="J16" s="55" t="s">
        <v>31</v>
      </c>
      <c r="K16" s="55">
        <v>0</v>
      </c>
      <c r="L16" s="56">
        <v>710000000</v>
      </c>
      <c r="M16" s="55" t="s">
        <v>61</v>
      </c>
      <c r="N16" s="57" t="s">
        <v>100</v>
      </c>
      <c r="O16" s="58" t="s">
        <v>530</v>
      </c>
      <c r="P16" s="55" t="s">
        <v>149</v>
      </c>
      <c r="Q16" s="55" t="s">
        <v>150</v>
      </c>
      <c r="R16" s="55" t="s">
        <v>151</v>
      </c>
      <c r="S16" s="55">
        <v>114</v>
      </c>
      <c r="T16" s="55" t="s">
        <v>152</v>
      </c>
      <c r="U16" s="59">
        <v>3758.748</v>
      </c>
      <c r="V16" s="59">
        <v>16779.47</v>
      </c>
      <c r="W16" s="59">
        <f>U16*V16</f>
        <v>63069799.303560004</v>
      </c>
      <c r="X16" s="59">
        <f t="shared" si="0"/>
        <v>70638175.219987214</v>
      </c>
      <c r="Y16" s="55"/>
      <c r="Z16" s="55">
        <v>2015</v>
      </c>
      <c r="AA16" s="55" t="s">
        <v>501</v>
      </c>
      <c r="AB16" s="55" t="s">
        <v>153</v>
      </c>
      <c r="AC16" s="292"/>
      <c r="AD16" s="292"/>
      <c r="AE16" s="292"/>
      <c r="AF16" s="292"/>
    </row>
    <row r="17" spans="1:32" s="51" customFormat="1" ht="165.95" customHeight="1">
      <c r="A17" s="55" t="s">
        <v>743</v>
      </c>
      <c r="B17" s="55" t="s">
        <v>56</v>
      </c>
      <c r="C17" s="55" t="s">
        <v>142</v>
      </c>
      <c r="D17" s="55" t="s">
        <v>143</v>
      </c>
      <c r="E17" s="55" t="s">
        <v>144</v>
      </c>
      <c r="F17" s="55" t="s">
        <v>145</v>
      </c>
      <c r="G17" s="55" t="s">
        <v>146</v>
      </c>
      <c r="H17" s="55" t="s">
        <v>156</v>
      </c>
      <c r="I17" s="55" t="s">
        <v>157</v>
      </c>
      <c r="J17" s="55" t="s">
        <v>31</v>
      </c>
      <c r="K17" s="55">
        <v>0</v>
      </c>
      <c r="L17" s="56">
        <v>710000000</v>
      </c>
      <c r="M17" s="55" t="s">
        <v>61</v>
      </c>
      <c r="N17" s="57" t="s">
        <v>100</v>
      </c>
      <c r="O17" s="55" t="s">
        <v>158</v>
      </c>
      <c r="P17" s="55" t="s">
        <v>149</v>
      </c>
      <c r="Q17" s="55" t="s">
        <v>150</v>
      </c>
      <c r="R17" s="55" t="s">
        <v>151</v>
      </c>
      <c r="S17" s="55">
        <v>114</v>
      </c>
      <c r="T17" s="55" t="s">
        <v>152</v>
      </c>
      <c r="U17" s="59">
        <v>11009.817999999999</v>
      </c>
      <c r="V17" s="59">
        <v>16779.47</v>
      </c>
      <c r="W17" s="59">
        <f>V17*U17</f>
        <v>184738910.83645999</v>
      </c>
      <c r="X17" s="59">
        <f t="shared" si="0"/>
        <v>206907580.13683522</v>
      </c>
      <c r="Y17" s="55"/>
      <c r="Z17" s="55">
        <v>2015</v>
      </c>
      <c r="AA17" s="55" t="s">
        <v>501</v>
      </c>
      <c r="AB17" s="55" t="s">
        <v>153</v>
      </c>
      <c r="AC17" s="292"/>
      <c r="AD17" s="292"/>
      <c r="AE17" s="292"/>
      <c r="AF17" s="292"/>
    </row>
    <row r="18" spans="1:32" s="51" customFormat="1" ht="165.95" customHeight="1">
      <c r="A18" s="55" t="s">
        <v>744</v>
      </c>
      <c r="B18" s="55" t="s">
        <v>159</v>
      </c>
      <c r="C18" s="55" t="s">
        <v>142</v>
      </c>
      <c r="D18" s="55" t="s">
        <v>143</v>
      </c>
      <c r="E18" s="55" t="s">
        <v>144</v>
      </c>
      <c r="F18" s="55" t="s">
        <v>145</v>
      </c>
      <c r="G18" s="55" t="s">
        <v>146</v>
      </c>
      <c r="H18" s="55" t="s">
        <v>160</v>
      </c>
      <c r="I18" s="55" t="s">
        <v>161</v>
      </c>
      <c r="J18" s="55" t="s">
        <v>31</v>
      </c>
      <c r="K18" s="55">
        <v>0</v>
      </c>
      <c r="L18" s="56">
        <v>710000000</v>
      </c>
      <c r="M18" s="55" t="s">
        <v>61</v>
      </c>
      <c r="N18" s="57" t="s">
        <v>100</v>
      </c>
      <c r="O18" s="55" t="s">
        <v>162</v>
      </c>
      <c r="P18" s="55" t="s">
        <v>149</v>
      </c>
      <c r="Q18" s="55" t="s">
        <v>150</v>
      </c>
      <c r="R18" s="55" t="s">
        <v>151</v>
      </c>
      <c r="S18" s="55">
        <v>114</v>
      </c>
      <c r="T18" s="55" t="s">
        <v>152</v>
      </c>
      <c r="U18" s="59">
        <v>435933.73241651442</v>
      </c>
      <c r="V18" s="59">
        <v>15636.64</v>
      </c>
      <c r="W18" s="59">
        <v>6816538831.1400003</v>
      </c>
      <c r="X18" s="59">
        <f t="shared" si="0"/>
        <v>7634523490.8768015</v>
      </c>
      <c r="Y18" s="55"/>
      <c r="Z18" s="55">
        <v>2015</v>
      </c>
      <c r="AA18" s="55" t="s">
        <v>501</v>
      </c>
      <c r="AB18" s="55" t="s">
        <v>153</v>
      </c>
      <c r="AC18" s="292"/>
      <c r="AD18" s="292"/>
      <c r="AE18" s="292"/>
      <c r="AF18" s="292"/>
    </row>
    <row r="19" spans="1:32" s="51" customFormat="1" ht="165.95" customHeight="1">
      <c r="A19" s="55" t="s">
        <v>745</v>
      </c>
      <c r="B19" s="55" t="s">
        <v>159</v>
      </c>
      <c r="C19" s="55" t="s">
        <v>142</v>
      </c>
      <c r="D19" s="55" t="s">
        <v>143</v>
      </c>
      <c r="E19" s="55" t="s">
        <v>144</v>
      </c>
      <c r="F19" s="55" t="s">
        <v>145</v>
      </c>
      <c r="G19" s="55" t="s">
        <v>146</v>
      </c>
      <c r="H19" s="55" t="s">
        <v>163</v>
      </c>
      <c r="I19" s="55" t="s">
        <v>164</v>
      </c>
      <c r="J19" s="55" t="s">
        <v>31</v>
      </c>
      <c r="K19" s="55">
        <v>0</v>
      </c>
      <c r="L19" s="56">
        <v>710000000</v>
      </c>
      <c r="M19" s="55" t="s">
        <v>61</v>
      </c>
      <c r="N19" s="57" t="s">
        <v>100</v>
      </c>
      <c r="O19" s="55" t="s">
        <v>165</v>
      </c>
      <c r="P19" s="55" t="s">
        <v>149</v>
      </c>
      <c r="Q19" s="55" t="s">
        <v>150</v>
      </c>
      <c r="R19" s="55" t="s">
        <v>151</v>
      </c>
      <c r="S19" s="55">
        <v>114</v>
      </c>
      <c r="T19" s="55" t="s">
        <v>152</v>
      </c>
      <c r="U19" s="59">
        <v>97911.295224831265</v>
      </c>
      <c r="V19" s="59">
        <v>15636.64</v>
      </c>
      <c r="W19" s="59">
        <v>1531003671.8399999</v>
      </c>
      <c r="X19" s="59">
        <f t="shared" si="0"/>
        <v>1714724112.4608002</v>
      </c>
      <c r="Y19" s="55"/>
      <c r="Z19" s="55">
        <v>2015</v>
      </c>
      <c r="AA19" s="55" t="s">
        <v>501</v>
      </c>
      <c r="AB19" s="55" t="s">
        <v>153</v>
      </c>
      <c r="AC19" s="292"/>
      <c r="AD19" s="292"/>
      <c r="AE19" s="292"/>
      <c r="AF19" s="292"/>
    </row>
    <row r="20" spans="1:32" s="51" customFormat="1" ht="165.95" customHeight="1">
      <c r="A20" s="55" t="s">
        <v>746</v>
      </c>
      <c r="B20" s="55" t="s">
        <v>166</v>
      </c>
      <c r="C20" s="55" t="s">
        <v>142</v>
      </c>
      <c r="D20" s="55" t="s">
        <v>143</v>
      </c>
      <c r="E20" s="55" t="s">
        <v>144</v>
      </c>
      <c r="F20" s="55" t="s">
        <v>145</v>
      </c>
      <c r="G20" s="55" t="s">
        <v>146</v>
      </c>
      <c r="H20" s="55" t="s">
        <v>167</v>
      </c>
      <c r="I20" s="55" t="s">
        <v>168</v>
      </c>
      <c r="J20" s="55" t="s">
        <v>31</v>
      </c>
      <c r="K20" s="55">
        <v>0</v>
      </c>
      <c r="L20" s="56">
        <v>710000000</v>
      </c>
      <c r="M20" s="55" t="s">
        <v>61</v>
      </c>
      <c r="N20" s="57" t="s">
        <v>100</v>
      </c>
      <c r="O20" s="55" t="s">
        <v>169</v>
      </c>
      <c r="P20" s="55" t="s">
        <v>149</v>
      </c>
      <c r="Q20" s="55" t="s">
        <v>150</v>
      </c>
      <c r="R20" s="55" t="s">
        <v>151</v>
      </c>
      <c r="S20" s="55">
        <v>114</v>
      </c>
      <c r="T20" s="55" t="s">
        <v>152</v>
      </c>
      <c r="U20" s="59">
        <v>1962.751</v>
      </c>
      <c r="V20" s="59">
        <v>18032.84</v>
      </c>
      <c r="W20" s="59">
        <v>35393974.740000002</v>
      </c>
      <c r="X20" s="59">
        <f t="shared" si="0"/>
        <v>39641251.708800003</v>
      </c>
      <c r="Y20" s="55"/>
      <c r="Z20" s="55">
        <v>2015</v>
      </c>
      <c r="AA20" s="55" t="s">
        <v>501</v>
      </c>
      <c r="AB20" s="55" t="s">
        <v>153</v>
      </c>
      <c r="AC20" s="292"/>
      <c r="AD20" s="292"/>
      <c r="AE20" s="292"/>
      <c r="AF20" s="292"/>
    </row>
    <row r="21" spans="1:32" s="51" customFormat="1" ht="165.95" customHeight="1">
      <c r="A21" s="55" t="s">
        <v>747</v>
      </c>
      <c r="B21" s="55" t="s">
        <v>56</v>
      </c>
      <c r="C21" s="55" t="s">
        <v>142</v>
      </c>
      <c r="D21" s="55" t="s">
        <v>143</v>
      </c>
      <c r="E21" s="55" t="s">
        <v>144</v>
      </c>
      <c r="F21" s="55" t="s">
        <v>145</v>
      </c>
      <c r="G21" s="55" t="s">
        <v>146</v>
      </c>
      <c r="H21" s="55" t="s">
        <v>170</v>
      </c>
      <c r="I21" s="55" t="s">
        <v>171</v>
      </c>
      <c r="J21" s="55" t="s">
        <v>31</v>
      </c>
      <c r="K21" s="55">
        <v>0</v>
      </c>
      <c r="L21" s="56">
        <v>710000000</v>
      </c>
      <c r="M21" s="55" t="s">
        <v>61</v>
      </c>
      <c r="N21" s="57" t="s">
        <v>100</v>
      </c>
      <c r="O21" s="55" t="s">
        <v>172</v>
      </c>
      <c r="P21" s="55" t="s">
        <v>149</v>
      </c>
      <c r="Q21" s="55" t="s">
        <v>150</v>
      </c>
      <c r="R21" s="55" t="s">
        <v>151</v>
      </c>
      <c r="S21" s="55">
        <v>114</v>
      </c>
      <c r="T21" s="55" t="s">
        <v>152</v>
      </c>
      <c r="U21" s="59">
        <v>40162.411999999997</v>
      </c>
      <c r="V21" s="59">
        <v>15636.64</v>
      </c>
      <c r="W21" s="59">
        <v>628005177.98000002</v>
      </c>
      <c r="X21" s="59">
        <f t="shared" si="0"/>
        <v>703365799.33760011</v>
      </c>
      <c r="Y21" s="55"/>
      <c r="Z21" s="55">
        <v>2015</v>
      </c>
      <c r="AA21" s="55" t="s">
        <v>501</v>
      </c>
      <c r="AB21" s="55" t="s">
        <v>153</v>
      </c>
      <c r="AC21" s="292"/>
      <c r="AD21" s="292"/>
      <c r="AE21" s="292"/>
      <c r="AF21" s="292"/>
    </row>
    <row r="22" spans="1:32" s="51" customFormat="1" ht="165.95" customHeight="1">
      <c r="A22" s="55" t="s">
        <v>748</v>
      </c>
      <c r="B22" s="55" t="s">
        <v>56</v>
      </c>
      <c r="C22" s="55" t="s">
        <v>142</v>
      </c>
      <c r="D22" s="55" t="s">
        <v>143</v>
      </c>
      <c r="E22" s="55" t="s">
        <v>144</v>
      </c>
      <c r="F22" s="55" t="s">
        <v>145</v>
      </c>
      <c r="G22" s="55" t="s">
        <v>146</v>
      </c>
      <c r="H22" s="55" t="s">
        <v>173</v>
      </c>
      <c r="I22" s="55" t="s">
        <v>174</v>
      </c>
      <c r="J22" s="55" t="s">
        <v>31</v>
      </c>
      <c r="K22" s="55">
        <v>0</v>
      </c>
      <c r="L22" s="56">
        <v>710000000</v>
      </c>
      <c r="M22" s="55" t="s">
        <v>61</v>
      </c>
      <c r="N22" s="57" t="s">
        <v>100</v>
      </c>
      <c r="O22" s="55" t="s">
        <v>175</v>
      </c>
      <c r="P22" s="55" t="s">
        <v>149</v>
      </c>
      <c r="Q22" s="55" t="s">
        <v>150</v>
      </c>
      <c r="R22" s="55" t="s">
        <v>151</v>
      </c>
      <c r="S22" s="55">
        <v>114</v>
      </c>
      <c r="T22" s="55" t="s">
        <v>152</v>
      </c>
      <c r="U22" s="59">
        <v>14521.102999999999</v>
      </c>
      <c r="V22" s="59">
        <v>15636.64</v>
      </c>
      <c r="W22" s="59">
        <f>V22*U22</f>
        <v>227061260.01391998</v>
      </c>
      <c r="X22" s="59">
        <f t="shared" si="0"/>
        <v>254308611.21559039</v>
      </c>
      <c r="Y22" s="55"/>
      <c r="Z22" s="55">
        <v>2015</v>
      </c>
      <c r="AA22" s="55" t="s">
        <v>501</v>
      </c>
      <c r="AB22" s="55" t="s">
        <v>153</v>
      </c>
      <c r="AC22" s="292"/>
      <c r="AD22" s="292"/>
      <c r="AE22" s="292"/>
      <c r="AF22" s="292"/>
    </row>
    <row r="23" spans="1:32" s="51" customFormat="1" ht="165.95" customHeight="1">
      <c r="A23" s="55" t="s">
        <v>749</v>
      </c>
      <c r="B23" s="55" t="s">
        <v>56</v>
      </c>
      <c r="C23" s="55" t="s">
        <v>142</v>
      </c>
      <c r="D23" s="55" t="s">
        <v>143</v>
      </c>
      <c r="E23" s="55" t="s">
        <v>144</v>
      </c>
      <c r="F23" s="55" t="s">
        <v>145</v>
      </c>
      <c r="G23" s="55" t="s">
        <v>146</v>
      </c>
      <c r="H23" s="55" t="s">
        <v>176</v>
      </c>
      <c r="I23" s="55" t="s">
        <v>177</v>
      </c>
      <c r="J23" s="55" t="s">
        <v>31</v>
      </c>
      <c r="K23" s="55">
        <v>0</v>
      </c>
      <c r="L23" s="56">
        <v>710000000</v>
      </c>
      <c r="M23" s="55" t="s">
        <v>61</v>
      </c>
      <c r="N23" s="57" t="s">
        <v>100</v>
      </c>
      <c r="O23" s="60" t="s">
        <v>255</v>
      </c>
      <c r="P23" s="55" t="s">
        <v>149</v>
      </c>
      <c r="Q23" s="55" t="s">
        <v>150</v>
      </c>
      <c r="R23" s="55" t="s">
        <v>151</v>
      </c>
      <c r="S23" s="55">
        <v>114</v>
      </c>
      <c r="T23" s="55" t="s">
        <v>152</v>
      </c>
      <c r="U23" s="59">
        <v>456.83199999999999</v>
      </c>
      <c r="V23" s="59">
        <v>7753.7</v>
      </c>
      <c r="W23" s="59">
        <v>3542138.28</v>
      </c>
      <c r="X23" s="59">
        <f t="shared" si="0"/>
        <v>3967194.8736</v>
      </c>
      <c r="Y23" s="55"/>
      <c r="Z23" s="55">
        <v>2015</v>
      </c>
      <c r="AA23" s="55" t="s">
        <v>501</v>
      </c>
      <c r="AB23" s="55" t="s">
        <v>153</v>
      </c>
      <c r="AC23" s="292"/>
      <c r="AD23" s="292"/>
      <c r="AE23" s="292"/>
      <c r="AF23" s="292"/>
    </row>
    <row r="24" spans="1:32" s="51" customFormat="1" ht="165.95" customHeight="1">
      <c r="A24" s="55" t="s">
        <v>750</v>
      </c>
      <c r="B24" s="61" t="s">
        <v>179</v>
      </c>
      <c r="C24" s="46" t="s">
        <v>665</v>
      </c>
      <c r="D24" s="46" t="s">
        <v>666</v>
      </c>
      <c r="E24" s="46" t="s">
        <v>667</v>
      </c>
      <c r="F24" s="46" t="s">
        <v>668</v>
      </c>
      <c r="G24" s="46" t="s">
        <v>669</v>
      </c>
      <c r="H24" s="62"/>
      <c r="I24" s="62"/>
      <c r="J24" s="63" t="s">
        <v>31</v>
      </c>
      <c r="K24" s="63">
        <v>100</v>
      </c>
      <c r="L24" s="64">
        <v>710000000</v>
      </c>
      <c r="M24" s="64" t="s">
        <v>61</v>
      </c>
      <c r="N24" s="63" t="s">
        <v>664</v>
      </c>
      <c r="O24" s="65" t="s">
        <v>670</v>
      </c>
      <c r="P24" s="63" t="s">
        <v>671</v>
      </c>
      <c r="Q24" s="63" t="s">
        <v>672</v>
      </c>
      <c r="R24" s="55" t="s">
        <v>1546</v>
      </c>
      <c r="S24" s="63">
        <v>112</v>
      </c>
      <c r="T24" s="63" t="s">
        <v>673</v>
      </c>
      <c r="U24" s="66">
        <v>11912</v>
      </c>
      <c r="V24" s="67">
        <v>97</v>
      </c>
      <c r="W24" s="67">
        <f>U24*V24</f>
        <v>1155464</v>
      </c>
      <c r="X24" s="67">
        <f>W24*1.12</f>
        <v>1294119.6800000002</v>
      </c>
      <c r="Y24" s="68" t="s">
        <v>213</v>
      </c>
      <c r="Z24" s="63">
        <v>2015</v>
      </c>
      <c r="AA24" s="47" t="s">
        <v>505</v>
      </c>
      <c r="AB24" s="55" t="s">
        <v>634</v>
      </c>
      <c r="AC24" s="292"/>
      <c r="AD24" s="292"/>
      <c r="AE24" s="292"/>
      <c r="AF24" s="292"/>
    </row>
    <row r="25" spans="1:32" s="51" customFormat="1" ht="165.95" customHeight="1">
      <c r="A25" s="55" t="s">
        <v>751</v>
      </c>
      <c r="B25" s="61" t="s">
        <v>179</v>
      </c>
      <c r="C25" s="46" t="s">
        <v>665</v>
      </c>
      <c r="D25" s="46" t="s">
        <v>666</v>
      </c>
      <c r="E25" s="46" t="s">
        <v>667</v>
      </c>
      <c r="F25" s="46" t="s">
        <v>668</v>
      </c>
      <c r="G25" s="46" t="s">
        <v>669</v>
      </c>
      <c r="H25" s="62"/>
      <c r="I25" s="62"/>
      <c r="J25" s="63" t="s">
        <v>31</v>
      </c>
      <c r="K25" s="63">
        <v>100</v>
      </c>
      <c r="L25" s="64">
        <v>710000000</v>
      </c>
      <c r="M25" s="64" t="s">
        <v>61</v>
      </c>
      <c r="N25" s="63" t="s">
        <v>664</v>
      </c>
      <c r="O25" s="65" t="s">
        <v>674</v>
      </c>
      <c r="P25" s="63" t="s">
        <v>671</v>
      </c>
      <c r="Q25" s="63" t="s">
        <v>672</v>
      </c>
      <c r="R25" s="55" t="s">
        <v>1546</v>
      </c>
      <c r="S25" s="63">
        <v>112</v>
      </c>
      <c r="T25" s="63" t="s">
        <v>673</v>
      </c>
      <c r="U25" s="66">
        <v>8031</v>
      </c>
      <c r="V25" s="67">
        <v>97</v>
      </c>
      <c r="W25" s="67">
        <f>U25*V25</f>
        <v>779007</v>
      </c>
      <c r="X25" s="67">
        <f>W25*1.12</f>
        <v>872487.84000000008</v>
      </c>
      <c r="Y25" s="68" t="s">
        <v>213</v>
      </c>
      <c r="Z25" s="63">
        <v>2015</v>
      </c>
      <c r="AA25" s="47" t="s">
        <v>505</v>
      </c>
      <c r="AB25" s="55" t="s">
        <v>634</v>
      </c>
      <c r="AC25" s="292"/>
      <c r="AD25" s="292"/>
      <c r="AE25" s="292"/>
      <c r="AF25" s="292"/>
    </row>
    <row r="26" spans="1:32" s="51" customFormat="1" ht="165.95" customHeight="1">
      <c r="A26" s="55" t="s">
        <v>752</v>
      </c>
      <c r="B26" s="61" t="s">
        <v>179</v>
      </c>
      <c r="C26" s="46" t="s">
        <v>665</v>
      </c>
      <c r="D26" s="46" t="s">
        <v>666</v>
      </c>
      <c r="E26" s="46" t="s">
        <v>667</v>
      </c>
      <c r="F26" s="46" t="s">
        <v>668</v>
      </c>
      <c r="G26" s="46" t="s">
        <v>669</v>
      </c>
      <c r="H26" s="62"/>
      <c r="I26" s="62"/>
      <c r="J26" s="63" t="s">
        <v>31</v>
      </c>
      <c r="K26" s="63">
        <v>100</v>
      </c>
      <c r="L26" s="64">
        <v>710000000</v>
      </c>
      <c r="M26" s="64" t="s">
        <v>61</v>
      </c>
      <c r="N26" s="63" t="s">
        <v>664</v>
      </c>
      <c r="O26" s="65" t="s">
        <v>675</v>
      </c>
      <c r="P26" s="63" t="s">
        <v>671</v>
      </c>
      <c r="Q26" s="63" t="s">
        <v>672</v>
      </c>
      <c r="R26" s="55" t="s">
        <v>1546</v>
      </c>
      <c r="S26" s="63">
        <v>112</v>
      </c>
      <c r="T26" s="63" t="s">
        <v>673</v>
      </c>
      <c r="U26" s="66">
        <v>4373</v>
      </c>
      <c r="V26" s="67">
        <v>97</v>
      </c>
      <c r="W26" s="67">
        <f t="shared" ref="W26:W47" si="1">U26*V26</f>
        <v>424181</v>
      </c>
      <c r="X26" s="67">
        <f t="shared" ref="X26:X47" si="2">W26*1.12</f>
        <v>475082.72000000003</v>
      </c>
      <c r="Y26" s="68" t="s">
        <v>213</v>
      </c>
      <c r="Z26" s="63">
        <v>2015</v>
      </c>
      <c r="AA26" s="47" t="s">
        <v>505</v>
      </c>
      <c r="AB26" s="55" t="s">
        <v>634</v>
      </c>
      <c r="AC26" s="292"/>
      <c r="AD26" s="292"/>
      <c r="AE26" s="292"/>
      <c r="AF26" s="292"/>
    </row>
    <row r="27" spans="1:32" s="51" customFormat="1" ht="165.95" customHeight="1">
      <c r="A27" s="55" t="s">
        <v>753</v>
      </c>
      <c r="B27" s="61" t="s">
        <v>179</v>
      </c>
      <c r="C27" s="46" t="s">
        <v>665</v>
      </c>
      <c r="D27" s="46" t="s">
        <v>666</v>
      </c>
      <c r="E27" s="46" t="s">
        <v>667</v>
      </c>
      <c r="F27" s="46" t="s">
        <v>668</v>
      </c>
      <c r="G27" s="46" t="s">
        <v>669</v>
      </c>
      <c r="H27" s="62"/>
      <c r="I27" s="62"/>
      <c r="J27" s="63" t="s">
        <v>31</v>
      </c>
      <c r="K27" s="63">
        <v>100</v>
      </c>
      <c r="L27" s="64">
        <v>710000000</v>
      </c>
      <c r="M27" s="64" t="s">
        <v>61</v>
      </c>
      <c r="N27" s="63" t="s">
        <v>664</v>
      </c>
      <c r="O27" s="65" t="s">
        <v>676</v>
      </c>
      <c r="P27" s="63" t="s">
        <v>671</v>
      </c>
      <c r="Q27" s="63" t="s">
        <v>672</v>
      </c>
      <c r="R27" s="55" t="s">
        <v>1546</v>
      </c>
      <c r="S27" s="63">
        <v>112</v>
      </c>
      <c r="T27" s="63" t="s">
        <v>673</v>
      </c>
      <c r="U27" s="66">
        <v>4402</v>
      </c>
      <c r="V27" s="67">
        <v>97</v>
      </c>
      <c r="W27" s="67">
        <f t="shared" si="1"/>
        <v>426994</v>
      </c>
      <c r="X27" s="67">
        <f t="shared" si="2"/>
        <v>478233.28</v>
      </c>
      <c r="Y27" s="68" t="s">
        <v>213</v>
      </c>
      <c r="Z27" s="63">
        <v>2015</v>
      </c>
      <c r="AA27" s="47" t="s">
        <v>505</v>
      </c>
      <c r="AB27" s="55" t="s">
        <v>634</v>
      </c>
      <c r="AC27" s="292"/>
      <c r="AD27" s="292"/>
      <c r="AE27" s="292"/>
      <c r="AF27" s="292"/>
    </row>
    <row r="28" spans="1:32" s="51" customFormat="1" ht="165.95" customHeight="1">
      <c r="A28" s="55" t="s">
        <v>754</v>
      </c>
      <c r="B28" s="61" t="s">
        <v>179</v>
      </c>
      <c r="C28" s="46" t="s">
        <v>665</v>
      </c>
      <c r="D28" s="46" t="s">
        <v>666</v>
      </c>
      <c r="E28" s="46" t="s">
        <v>667</v>
      </c>
      <c r="F28" s="46" t="s">
        <v>668</v>
      </c>
      <c r="G28" s="46" t="s">
        <v>669</v>
      </c>
      <c r="H28" s="62"/>
      <c r="I28" s="62"/>
      <c r="J28" s="63" t="s">
        <v>31</v>
      </c>
      <c r="K28" s="63">
        <v>100</v>
      </c>
      <c r="L28" s="64">
        <v>710000000</v>
      </c>
      <c r="M28" s="64" t="s">
        <v>61</v>
      </c>
      <c r="N28" s="63" t="s">
        <v>664</v>
      </c>
      <c r="O28" s="65" t="s">
        <v>677</v>
      </c>
      <c r="P28" s="63" t="s">
        <v>671</v>
      </c>
      <c r="Q28" s="63" t="s">
        <v>672</v>
      </c>
      <c r="R28" s="55" t="s">
        <v>1546</v>
      </c>
      <c r="S28" s="63">
        <v>112</v>
      </c>
      <c r="T28" s="63" t="s">
        <v>673</v>
      </c>
      <c r="U28" s="69">
        <v>7961</v>
      </c>
      <c r="V28" s="67">
        <v>97</v>
      </c>
      <c r="W28" s="67">
        <f t="shared" si="1"/>
        <v>772217</v>
      </c>
      <c r="X28" s="67">
        <f t="shared" si="2"/>
        <v>864883.04</v>
      </c>
      <c r="Y28" s="68" t="s">
        <v>213</v>
      </c>
      <c r="Z28" s="63">
        <v>2015</v>
      </c>
      <c r="AA28" s="47" t="s">
        <v>505</v>
      </c>
      <c r="AB28" s="55" t="s">
        <v>634</v>
      </c>
      <c r="AC28" s="292"/>
      <c r="AD28" s="292"/>
      <c r="AE28" s="292"/>
      <c r="AF28" s="292"/>
    </row>
    <row r="29" spans="1:32" s="51" customFormat="1" ht="165.95" customHeight="1">
      <c r="A29" s="55" t="s">
        <v>755</v>
      </c>
      <c r="B29" s="61" t="s">
        <v>179</v>
      </c>
      <c r="C29" s="46" t="s">
        <v>665</v>
      </c>
      <c r="D29" s="46" t="s">
        <v>666</v>
      </c>
      <c r="E29" s="46" t="s">
        <v>667</v>
      </c>
      <c r="F29" s="46" t="s">
        <v>668</v>
      </c>
      <c r="G29" s="46" t="s">
        <v>669</v>
      </c>
      <c r="H29" s="62"/>
      <c r="I29" s="62"/>
      <c r="J29" s="63" t="s">
        <v>31</v>
      </c>
      <c r="K29" s="63">
        <v>100</v>
      </c>
      <c r="L29" s="64">
        <v>710000000</v>
      </c>
      <c r="M29" s="64" t="s">
        <v>61</v>
      </c>
      <c r="N29" s="63" t="s">
        <v>664</v>
      </c>
      <c r="O29" s="65" t="s">
        <v>678</v>
      </c>
      <c r="P29" s="63" t="s">
        <v>671</v>
      </c>
      <c r="Q29" s="63" t="s">
        <v>672</v>
      </c>
      <c r="R29" s="55" t="s">
        <v>1546</v>
      </c>
      <c r="S29" s="63">
        <v>112</v>
      </c>
      <c r="T29" s="63" t="s">
        <v>673</v>
      </c>
      <c r="U29" s="69">
        <v>7930</v>
      </c>
      <c r="V29" s="67">
        <v>97</v>
      </c>
      <c r="W29" s="67">
        <f t="shared" si="1"/>
        <v>769210</v>
      </c>
      <c r="X29" s="67">
        <f t="shared" si="2"/>
        <v>861515.20000000007</v>
      </c>
      <c r="Y29" s="68" t="s">
        <v>213</v>
      </c>
      <c r="Z29" s="63">
        <v>2015</v>
      </c>
      <c r="AA29" s="47" t="s">
        <v>505</v>
      </c>
      <c r="AB29" s="55" t="s">
        <v>634</v>
      </c>
      <c r="AC29" s="292"/>
      <c r="AD29" s="292"/>
      <c r="AE29" s="292"/>
      <c r="AF29" s="292"/>
    </row>
    <row r="30" spans="1:32" s="51" customFormat="1" ht="165.95" customHeight="1">
      <c r="A30" s="55" t="s">
        <v>756</v>
      </c>
      <c r="B30" s="61" t="s">
        <v>179</v>
      </c>
      <c r="C30" s="46" t="s">
        <v>665</v>
      </c>
      <c r="D30" s="46" t="s">
        <v>666</v>
      </c>
      <c r="E30" s="46" t="s">
        <v>667</v>
      </c>
      <c r="F30" s="46" t="s">
        <v>668</v>
      </c>
      <c r="G30" s="46" t="s">
        <v>669</v>
      </c>
      <c r="H30" s="62"/>
      <c r="I30" s="62"/>
      <c r="J30" s="63" t="s">
        <v>31</v>
      </c>
      <c r="K30" s="63">
        <v>100</v>
      </c>
      <c r="L30" s="64">
        <v>710000000</v>
      </c>
      <c r="M30" s="64" t="s">
        <v>61</v>
      </c>
      <c r="N30" s="63" t="s">
        <v>664</v>
      </c>
      <c r="O30" s="65" t="s">
        <v>679</v>
      </c>
      <c r="P30" s="63" t="s">
        <v>671</v>
      </c>
      <c r="Q30" s="63" t="s">
        <v>672</v>
      </c>
      <c r="R30" s="55" t="s">
        <v>1546</v>
      </c>
      <c r="S30" s="63">
        <v>112</v>
      </c>
      <c r="T30" s="63" t="s">
        <v>673</v>
      </c>
      <c r="U30" s="69">
        <v>708</v>
      </c>
      <c r="V30" s="67">
        <v>97</v>
      </c>
      <c r="W30" s="67">
        <f t="shared" si="1"/>
        <v>68676</v>
      </c>
      <c r="X30" s="67">
        <f t="shared" si="2"/>
        <v>76917.12000000001</v>
      </c>
      <c r="Y30" s="68" t="s">
        <v>213</v>
      </c>
      <c r="Z30" s="63">
        <v>2015</v>
      </c>
      <c r="AA30" s="47" t="s">
        <v>505</v>
      </c>
      <c r="AB30" s="55" t="s">
        <v>634</v>
      </c>
      <c r="AC30" s="292"/>
      <c r="AD30" s="292"/>
      <c r="AE30" s="292"/>
      <c r="AF30" s="292"/>
    </row>
    <row r="31" spans="1:32" s="51" customFormat="1" ht="165.95" customHeight="1">
      <c r="A31" s="55" t="s">
        <v>757</v>
      </c>
      <c r="B31" s="61" t="s">
        <v>179</v>
      </c>
      <c r="C31" s="46" t="s">
        <v>665</v>
      </c>
      <c r="D31" s="46" t="s">
        <v>666</v>
      </c>
      <c r="E31" s="46" t="s">
        <v>667</v>
      </c>
      <c r="F31" s="46" t="s">
        <v>668</v>
      </c>
      <c r="G31" s="46" t="s">
        <v>669</v>
      </c>
      <c r="H31" s="62"/>
      <c r="I31" s="62"/>
      <c r="J31" s="63" t="s">
        <v>31</v>
      </c>
      <c r="K31" s="63">
        <v>100</v>
      </c>
      <c r="L31" s="64">
        <v>710000000</v>
      </c>
      <c r="M31" s="64" t="s">
        <v>61</v>
      </c>
      <c r="N31" s="63" t="s">
        <v>664</v>
      </c>
      <c r="O31" s="65" t="s">
        <v>680</v>
      </c>
      <c r="P31" s="63" t="s">
        <v>671</v>
      </c>
      <c r="Q31" s="63" t="s">
        <v>672</v>
      </c>
      <c r="R31" s="55" t="s">
        <v>1546</v>
      </c>
      <c r="S31" s="63">
        <v>112</v>
      </c>
      <c r="T31" s="63" t="s">
        <v>673</v>
      </c>
      <c r="U31" s="69">
        <v>2261</v>
      </c>
      <c r="V31" s="67">
        <v>97</v>
      </c>
      <c r="W31" s="67">
        <f t="shared" si="1"/>
        <v>219317</v>
      </c>
      <c r="X31" s="67">
        <f t="shared" si="2"/>
        <v>245635.04000000004</v>
      </c>
      <c r="Y31" s="68" t="s">
        <v>213</v>
      </c>
      <c r="Z31" s="63">
        <v>2015</v>
      </c>
      <c r="AA31" s="47" t="s">
        <v>505</v>
      </c>
      <c r="AB31" s="55" t="s">
        <v>634</v>
      </c>
      <c r="AC31" s="292"/>
      <c r="AD31" s="292"/>
      <c r="AE31" s="292"/>
      <c r="AF31" s="292"/>
    </row>
    <row r="32" spans="1:32" s="51" customFormat="1" ht="165.95" customHeight="1">
      <c r="A32" s="55" t="s">
        <v>758</v>
      </c>
      <c r="B32" s="61" t="s">
        <v>179</v>
      </c>
      <c r="C32" s="46" t="s">
        <v>665</v>
      </c>
      <c r="D32" s="46" t="s">
        <v>666</v>
      </c>
      <c r="E32" s="46" t="s">
        <v>667</v>
      </c>
      <c r="F32" s="46" t="s">
        <v>668</v>
      </c>
      <c r="G32" s="46" t="s">
        <v>669</v>
      </c>
      <c r="H32" s="62"/>
      <c r="I32" s="62"/>
      <c r="J32" s="63" t="s">
        <v>31</v>
      </c>
      <c r="K32" s="63">
        <v>100</v>
      </c>
      <c r="L32" s="64">
        <v>710000000</v>
      </c>
      <c r="M32" s="64" t="s">
        <v>61</v>
      </c>
      <c r="N32" s="63" t="s">
        <v>664</v>
      </c>
      <c r="O32" s="65" t="s">
        <v>681</v>
      </c>
      <c r="P32" s="63" t="s">
        <v>671</v>
      </c>
      <c r="Q32" s="63" t="s">
        <v>672</v>
      </c>
      <c r="R32" s="55" t="s">
        <v>1546</v>
      </c>
      <c r="S32" s="63">
        <v>112</v>
      </c>
      <c r="T32" s="63" t="s">
        <v>673</v>
      </c>
      <c r="U32" s="69">
        <v>3500</v>
      </c>
      <c r="V32" s="67">
        <v>97</v>
      </c>
      <c r="W32" s="67">
        <f t="shared" si="1"/>
        <v>339500</v>
      </c>
      <c r="X32" s="67">
        <f t="shared" si="2"/>
        <v>380240.00000000006</v>
      </c>
      <c r="Y32" s="68" t="s">
        <v>213</v>
      </c>
      <c r="Z32" s="63">
        <v>2015</v>
      </c>
      <c r="AA32" s="47" t="s">
        <v>505</v>
      </c>
      <c r="AB32" s="55" t="s">
        <v>634</v>
      </c>
      <c r="AC32" s="292"/>
      <c r="AD32" s="292"/>
      <c r="AE32" s="292"/>
      <c r="AF32" s="292"/>
    </row>
    <row r="33" spans="1:32" s="15" customFormat="1" ht="165.95" customHeight="1">
      <c r="A33" s="55" t="s">
        <v>759</v>
      </c>
      <c r="B33" s="61" t="s">
        <v>179</v>
      </c>
      <c r="C33" s="46" t="s">
        <v>665</v>
      </c>
      <c r="D33" s="46" t="s">
        <v>666</v>
      </c>
      <c r="E33" s="46" t="s">
        <v>667</v>
      </c>
      <c r="F33" s="46" t="s">
        <v>668</v>
      </c>
      <c r="G33" s="46" t="s">
        <v>669</v>
      </c>
      <c r="H33" s="62"/>
      <c r="I33" s="62"/>
      <c r="J33" s="63" t="s">
        <v>31</v>
      </c>
      <c r="K33" s="63">
        <v>100</v>
      </c>
      <c r="L33" s="64">
        <v>710000000</v>
      </c>
      <c r="M33" s="64" t="s">
        <v>61</v>
      </c>
      <c r="N33" s="63" t="s">
        <v>664</v>
      </c>
      <c r="O33" s="65" t="s">
        <v>682</v>
      </c>
      <c r="P33" s="63" t="s">
        <v>671</v>
      </c>
      <c r="Q33" s="63" t="s">
        <v>672</v>
      </c>
      <c r="R33" s="55" t="s">
        <v>1546</v>
      </c>
      <c r="S33" s="63">
        <v>112</v>
      </c>
      <c r="T33" s="63" t="s">
        <v>673</v>
      </c>
      <c r="U33" s="69">
        <v>2334</v>
      </c>
      <c r="V33" s="67">
        <v>97</v>
      </c>
      <c r="W33" s="67">
        <f t="shared" si="1"/>
        <v>226398</v>
      </c>
      <c r="X33" s="67">
        <f t="shared" si="2"/>
        <v>253565.76000000004</v>
      </c>
      <c r="Y33" s="68" t="s">
        <v>213</v>
      </c>
      <c r="Z33" s="63">
        <v>2015</v>
      </c>
      <c r="AA33" s="47" t="s">
        <v>505</v>
      </c>
      <c r="AB33" s="55" t="s">
        <v>634</v>
      </c>
      <c r="AC33" s="294"/>
      <c r="AD33" s="294"/>
      <c r="AE33" s="294"/>
      <c r="AF33" s="294"/>
    </row>
    <row r="34" spans="1:32" s="15" customFormat="1" ht="165.95" customHeight="1">
      <c r="A34" s="55" t="s">
        <v>760</v>
      </c>
      <c r="B34" s="61" t="s">
        <v>179</v>
      </c>
      <c r="C34" s="46" t="s">
        <v>665</v>
      </c>
      <c r="D34" s="46" t="s">
        <v>666</v>
      </c>
      <c r="E34" s="46" t="s">
        <v>667</v>
      </c>
      <c r="F34" s="46" t="s">
        <v>668</v>
      </c>
      <c r="G34" s="46" t="s">
        <v>669</v>
      </c>
      <c r="H34" s="62"/>
      <c r="I34" s="62"/>
      <c r="J34" s="63" t="s">
        <v>31</v>
      </c>
      <c r="K34" s="63">
        <v>100</v>
      </c>
      <c r="L34" s="64">
        <v>710000000</v>
      </c>
      <c r="M34" s="64" t="s">
        <v>61</v>
      </c>
      <c r="N34" s="63" t="s">
        <v>664</v>
      </c>
      <c r="O34" s="65" t="s">
        <v>683</v>
      </c>
      <c r="P34" s="63" t="s">
        <v>671</v>
      </c>
      <c r="Q34" s="63" t="s">
        <v>672</v>
      </c>
      <c r="R34" s="55" t="s">
        <v>1546</v>
      </c>
      <c r="S34" s="63">
        <v>112</v>
      </c>
      <c r="T34" s="63" t="s">
        <v>673</v>
      </c>
      <c r="U34" s="69">
        <v>5034</v>
      </c>
      <c r="V34" s="67">
        <v>97</v>
      </c>
      <c r="W34" s="67">
        <f t="shared" si="1"/>
        <v>488298</v>
      </c>
      <c r="X34" s="67">
        <f t="shared" si="2"/>
        <v>546893.76</v>
      </c>
      <c r="Y34" s="68" t="s">
        <v>213</v>
      </c>
      <c r="Z34" s="63">
        <v>2015</v>
      </c>
      <c r="AA34" s="47" t="s">
        <v>505</v>
      </c>
      <c r="AB34" s="55" t="s">
        <v>634</v>
      </c>
      <c r="AC34" s="294"/>
      <c r="AD34" s="294"/>
      <c r="AE34" s="294"/>
      <c r="AF34" s="294"/>
    </row>
    <row r="35" spans="1:32" s="15" customFormat="1" ht="165.95" customHeight="1">
      <c r="A35" s="55" t="s">
        <v>761</v>
      </c>
      <c r="B35" s="61" t="s">
        <v>179</v>
      </c>
      <c r="C35" s="46" t="s">
        <v>665</v>
      </c>
      <c r="D35" s="46" t="s">
        <v>666</v>
      </c>
      <c r="E35" s="46" t="s">
        <v>667</v>
      </c>
      <c r="F35" s="46" t="s">
        <v>668</v>
      </c>
      <c r="G35" s="46" t="s">
        <v>669</v>
      </c>
      <c r="H35" s="62"/>
      <c r="I35" s="62"/>
      <c r="J35" s="63" t="s">
        <v>31</v>
      </c>
      <c r="K35" s="63">
        <v>100</v>
      </c>
      <c r="L35" s="64">
        <v>710000000</v>
      </c>
      <c r="M35" s="64" t="s">
        <v>61</v>
      </c>
      <c r="N35" s="63" t="s">
        <v>664</v>
      </c>
      <c r="O35" s="65" t="s">
        <v>684</v>
      </c>
      <c r="P35" s="63" t="s">
        <v>671</v>
      </c>
      <c r="Q35" s="63" t="s">
        <v>672</v>
      </c>
      <c r="R35" s="55" t="s">
        <v>1546</v>
      </c>
      <c r="S35" s="63">
        <v>112</v>
      </c>
      <c r="T35" s="63" t="s">
        <v>673</v>
      </c>
      <c r="U35" s="69">
        <v>12796</v>
      </c>
      <c r="V35" s="67">
        <v>97</v>
      </c>
      <c r="W35" s="67">
        <f t="shared" si="1"/>
        <v>1241212</v>
      </c>
      <c r="X35" s="67">
        <f t="shared" si="2"/>
        <v>1390157.4400000002</v>
      </c>
      <c r="Y35" s="68" t="s">
        <v>213</v>
      </c>
      <c r="Z35" s="63">
        <v>2015</v>
      </c>
      <c r="AA35" s="47" t="s">
        <v>505</v>
      </c>
      <c r="AB35" s="55" t="s">
        <v>634</v>
      </c>
      <c r="AC35" s="294"/>
      <c r="AD35" s="294"/>
      <c r="AE35" s="294"/>
      <c r="AF35" s="294"/>
    </row>
    <row r="36" spans="1:32" s="15" customFormat="1" ht="165.95" customHeight="1">
      <c r="A36" s="55" t="s">
        <v>762</v>
      </c>
      <c r="B36" s="61" t="s">
        <v>179</v>
      </c>
      <c r="C36" s="46" t="s">
        <v>665</v>
      </c>
      <c r="D36" s="46" t="s">
        <v>666</v>
      </c>
      <c r="E36" s="46" t="s">
        <v>667</v>
      </c>
      <c r="F36" s="46" t="s">
        <v>668</v>
      </c>
      <c r="G36" s="46" t="s">
        <v>669</v>
      </c>
      <c r="H36" s="62"/>
      <c r="I36" s="62"/>
      <c r="J36" s="63" t="s">
        <v>31</v>
      </c>
      <c r="K36" s="63">
        <v>100</v>
      </c>
      <c r="L36" s="64">
        <v>710000000</v>
      </c>
      <c r="M36" s="64" t="s">
        <v>61</v>
      </c>
      <c r="N36" s="63" t="s">
        <v>664</v>
      </c>
      <c r="O36" s="65" t="s">
        <v>685</v>
      </c>
      <c r="P36" s="63" t="s">
        <v>671</v>
      </c>
      <c r="Q36" s="63" t="s">
        <v>672</v>
      </c>
      <c r="R36" s="55" t="s">
        <v>1546</v>
      </c>
      <c r="S36" s="63">
        <v>112</v>
      </c>
      <c r="T36" s="63" t="s">
        <v>673</v>
      </c>
      <c r="U36" s="69">
        <v>6993</v>
      </c>
      <c r="V36" s="67">
        <v>97</v>
      </c>
      <c r="W36" s="67">
        <f t="shared" si="1"/>
        <v>678321</v>
      </c>
      <c r="X36" s="67">
        <f t="shared" si="2"/>
        <v>759719.52</v>
      </c>
      <c r="Y36" s="68" t="s">
        <v>213</v>
      </c>
      <c r="Z36" s="63">
        <v>2015</v>
      </c>
      <c r="AA36" s="47" t="s">
        <v>505</v>
      </c>
      <c r="AB36" s="55" t="s">
        <v>634</v>
      </c>
      <c r="AC36" s="294"/>
      <c r="AD36" s="294"/>
      <c r="AE36" s="294"/>
      <c r="AF36" s="294"/>
    </row>
    <row r="37" spans="1:32" s="15" customFormat="1" ht="165.95" customHeight="1">
      <c r="A37" s="55" t="s">
        <v>763</v>
      </c>
      <c r="B37" s="61" t="s">
        <v>179</v>
      </c>
      <c r="C37" s="46" t="s">
        <v>665</v>
      </c>
      <c r="D37" s="46" t="s">
        <v>666</v>
      </c>
      <c r="E37" s="46" t="s">
        <v>667</v>
      </c>
      <c r="F37" s="46" t="s">
        <v>668</v>
      </c>
      <c r="G37" s="46" t="s">
        <v>669</v>
      </c>
      <c r="H37" s="62"/>
      <c r="I37" s="62"/>
      <c r="J37" s="63" t="s">
        <v>31</v>
      </c>
      <c r="K37" s="63">
        <v>100</v>
      </c>
      <c r="L37" s="64">
        <v>710000000</v>
      </c>
      <c r="M37" s="64" t="s">
        <v>61</v>
      </c>
      <c r="N37" s="63" t="s">
        <v>664</v>
      </c>
      <c r="O37" s="65" t="s">
        <v>686</v>
      </c>
      <c r="P37" s="63" t="s">
        <v>671</v>
      </c>
      <c r="Q37" s="63" t="s">
        <v>672</v>
      </c>
      <c r="R37" s="55" t="s">
        <v>1546</v>
      </c>
      <c r="S37" s="63">
        <v>112</v>
      </c>
      <c r="T37" s="63" t="s">
        <v>673</v>
      </c>
      <c r="U37" s="69">
        <v>5226</v>
      </c>
      <c r="V37" s="67">
        <v>97</v>
      </c>
      <c r="W37" s="67">
        <f t="shared" si="1"/>
        <v>506922</v>
      </c>
      <c r="X37" s="67">
        <f t="shared" si="2"/>
        <v>567752.64</v>
      </c>
      <c r="Y37" s="68" t="s">
        <v>213</v>
      </c>
      <c r="Z37" s="63">
        <v>2015</v>
      </c>
      <c r="AA37" s="47" t="s">
        <v>505</v>
      </c>
      <c r="AB37" s="55" t="s">
        <v>634</v>
      </c>
      <c r="AC37" s="294"/>
      <c r="AD37" s="294"/>
      <c r="AE37" s="294"/>
      <c r="AF37" s="294"/>
    </row>
    <row r="38" spans="1:32" s="15" customFormat="1" ht="165.95" customHeight="1">
      <c r="A38" s="55" t="s">
        <v>764</v>
      </c>
      <c r="B38" s="61" t="s">
        <v>179</v>
      </c>
      <c r="C38" s="46" t="s">
        <v>665</v>
      </c>
      <c r="D38" s="46" t="s">
        <v>666</v>
      </c>
      <c r="E38" s="46" t="s">
        <v>667</v>
      </c>
      <c r="F38" s="46" t="s">
        <v>668</v>
      </c>
      <c r="G38" s="46" t="s">
        <v>669</v>
      </c>
      <c r="H38" s="62"/>
      <c r="I38" s="62"/>
      <c r="J38" s="63" t="s">
        <v>31</v>
      </c>
      <c r="K38" s="63">
        <v>100</v>
      </c>
      <c r="L38" s="64">
        <v>710000000</v>
      </c>
      <c r="M38" s="64" t="s">
        <v>61</v>
      </c>
      <c r="N38" s="63" t="s">
        <v>664</v>
      </c>
      <c r="O38" s="65" t="s">
        <v>687</v>
      </c>
      <c r="P38" s="63" t="s">
        <v>671</v>
      </c>
      <c r="Q38" s="63" t="s">
        <v>672</v>
      </c>
      <c r="R38" s="55" t="s">
        <v>1546</v>
      </c>
      <c r="S38" s="63">
        <v>112</v>
      </c>
      <c r="T38" s="63" t="s">
        <v>673</v>
      </c>
      <c r="U38" s="69">
        <v>9845</v>
      </c>
      <c r="V38" s="67">
        <v>97</v>
      </c>
      <c r="W38" s="67">
        <f t="shared" si="1"/>
        <v>954965</v>
      </c>
      <c r="X38" s="67">
        <f t="shared" si="2"/>
        <v>1069560.8</v>
      </c>
      <c r="Y38" s="68" t="s">
        <v>213</v>
      </c>
      <c r="Z38" s="63">
        <v>2015</v>
      </c>
      <c r="AA38" s="47" t="s">
        <v>505</v>
      </c>
      <c r="AB38" s="55" t="s">
        <v>634</v>
      </c>
      <c r="AC38" s="294"/>
      <c r="AD38" s="294"/>
      <c r="AE38" s="294"/>
      <c r="AF38" s="294"/>
    </row>
    <row r="39" spans="1:32" s="15" customFormat="1" ht="165.95" customHeight="1">
      <c r="A39" s="55" t="s">
        <v>765</v>
      </c>
      <c r="B39" s="61" t="s">
        <v>179</v>
      </c>
      <c r="C39" s="46" t="s">
        <v>665</v>
      </c>
      <c r="D39" s="46" t="s">
        <v>666</v>
      </c>
      <c r="E39" s="46" t="s">
        <v>667</v>
      </c>
      <c r="F39" s="46" t="s">
        <v>668</v>
      </c>
      <c r="G39" s="46" t="s">
        <v>669</v>
      </c>
      <c r="H39" s="62"/>
      <c r="I39" s="62"/>
      <c r="J39" s="63" t="s">
        <v>31</v>
      </c>
      <c r="K39" s="63">
        <v>100</v>
      </c>
      <c r="L39" s="64">
        <v>710000000</v>
      </c>
      <c r="M39" s="64" t="s">
        <v>61</v>
      </c>
      <c r="N39" s="63" t="s">
        <v>664</v>
      </c>
      <c r="O39" s="65" t="s">
        <v>688</v>
      </c>
      <c r="P39" s="63" t="s">
        <v>671</v>
      </c>
      <c r="Q39" s="63" t="s">
        <v>672</v>
      </c>
      <c r="R39" s="55" t="s">
        <v>1546</v>
      </c>
      <c r="S39" s="63">
        <v>112</v>
      </c>
      <c r="T39" s="63" t="s">
        <v>673</v>
      </c>
      <c r="U39" s="69">
        <v>10659</v>
      </c>
      <c r="V39" s="67">
        <v>97</v>
      </c>
      <c r="W39" s="67">
        <f t="shared" si="1"/>
        <v>1033923</v>
      </c>
      <c r="X39" s="67">
        <f t="shared" si="2"/>
        <v>1157993.76</v>
      </c>
      <c r="Y39" s="68" t="s">
        <v>213</v>
      </c>
      <c r="Z39" s="63">
        <v>2015</v>
      </c>
      <c r="AA39" s="47" t="s">
        <v>505</v>
      </c>
      <c r="AB39" s="55" t="s">
        <v>634</v>
      </c>
      <c r="AC39" s="294"/>
      <c r="AD39" s="294"/>
      <c r="AE39" s="294"/>
      <c r="AF39" s="294"/>
    </row>
    <row r="40" spans="1:32" s="16" customFormat="1" ht="165.95" customHeight="1">
      <c r="A40" s="55" t="s">
        <v>766</v>
      </c>
      <c r="B40" s="61" t="s">
        <v>179</v>
      </c>
      <c r="C40" s="46" t="s">
        <v>665</v>
      </c>
      <c r="D40" s="46" t="s">
        <v>666</v>
      </c>
      <c r="E40" s="46" t="s">
        <v>667</v>
      </c>
      <c r="F40" s="46" t="s">
        <v>668</v>
      </c>
      <c r="G40" s="46" t="s">
        <v>669</v>
      </c>
      <c r="H40" s="62"/>
      <c r="I40" s="62"/>
      <c r="J40" s="63" t="s">
        <v>31</v>
      </c>
      <c r="K40" s="63">
        <v>100</v>
      </c>
      <c r="L40" s="64">
        <v>710000000</v>
      </c>
      <c r="M40" s="64" t="s">
        <v>61</v>
      </c>
      <c r="N40" s="63" t="s">
        <v>664</v>
      </c>
      <c r="O40" s="65" t="s">
        <v>689</v>
      </c>
      <c r="P40" s="63" t="s">
        <v>671</v>
      </c>
      <c r="Q40" s="63" t="s">
        <v>672</v>
      </c>
      <c r="R40" s="55" t="s">
        <v>1546</v>
      </c>
      <c r="S40" s="63">
        <v>112</v>
      </c>
      <c r="T40" s="63" t="s">
        <v>673</v>
      </c>
      <c r="U40" s="69">
        <v>5711</v>
      </c>
      <c r="V40" s="67">
        <v>97</v>
      </c>
      <c r="W40" s="67">
        <f t="shared" si="1"/>
        <v>553967</v>
      </c>
      <c r="X40" s="67">
        <f t="shared" si="2"/>
        <v>620443.04</v>
      </c>
      <c r="Y40" s="68" t="s">
        <v>213</v>
      </c>
      <c r="Z40" s="63">
        <v>2015</v>
      </c>
      <c r="AA40" s="47" t="s">
        <v>505</v>
      </c>
      <c r="AB40" s="55" t="s">
        <v>634</v>
      </c>
      <c r="AC40" s="295"/>
      <c r="AD40" s="295"/>
      <c r="AE40" s="295"/>
      <c r="AF40" s="295"/>
    </row>
    <row r="41" spans="1:32" s="16" customFormat="1" ht="165.95" customHeight="1">
      <c r="A41" s="55" t="s">
        <v>767</v>
      </c>
      <c r="B41" s="61" t="s">
        <v>179</v>
      </c>
      <c r="C41" s="46" t="s">
        <v>665</v>
      </c>
      <c r="D41" s="46" t="s">
        <v>666</v>
      </c>
      <c r="E41" s="46" t="s">
        <v>667</v>
      </c>
      <c r="F41" s="46" t="s">
        <v>668</v>
      </c>
      <c r="G41" s="46" t="s">
        <v>669</v>
      </c>
      <c r="H41" s="62"/>
      <c r="I41" s="62"/>
      <c r="J41" s="63" t="s">
        <v>31</v>
      </c>
      <c r="K41" s="63">
        <v>100</v>
      </c>
      <c r="L41" s="64">
        <v>710000000</v>
      </c>
      <c r="M41" s="64" t="s">
        <v>61</v>
      </c>
      <c r="N41" s="63" t="s">
        <v>664</v>
      </c>
      <c r="O41" s="65" t="s">
        <v>690</v>
      </c>
      <c r="P41" s="63" t="s">
        <v>671</v>
      </c>
      <c r="Q41" s="63" t="s">
        <v>672</v>
      </c>
      <c r="R41" s="55" t="s">
        <v>1546</v>
      </c>
      <c r="S41" s="63">
        <v>112</v>
      </c>
      <c r="T41" s="63" t="s">
        <v>673</v>
      </c>
      <c r="U41" s="69">
        <v>10232</v>
      </c>
      <c r="V41" s="67">
        <v>97</v>
      </c>
      <c r="W41" s="67">
        <f t="shared" si="1"/>
        <v>992504</v>
      </c>
      <c r="X41" s="67">
        <f t="shared" si="2"/>
        <v>1111604.4800000002</v>
      </c>
      <c r="Y41" s="68" t="s">
        <v>213</v>
      </c>
      <c r="Z41" s="63">
        <v>2015</v>
      </c>
      <c r="AA41" s="47" t="s">
        <v>505</v>
      </c>
      <c r="AB41" s="55" t="s">
        <v>634</v>
      </c>
      <c r="AC41" s="295"/>
      <c r="AD41" s="295"/>
      <c r="AE41" s="295"/>
      <c r="AF41" s="295"/>
    </row>
    <row r="42" spans="1:32" s="16" customFormat="1" ht="165.95" customHeight="1">
      <c r="A42" s="55" t="s">
        <v>768</v>
      </c>
      <c r="B42" s="61" t="s">
        <v>179</v>
      </c>
      <c r="C42" s="46" t="s">
        <v>665</v>
      </c>
      <c r="D42" s="46" t="s">
        <v>666</v>
      </c>
      <c r="E42" s="46" t="s">
        <v>667</v>
      </c>
      <c r="F42" s="46" t="s">
        <v>668</v>
      </c>
      <c r="G42" s="46" t="s">
        <v>669</v>
      </c>
      <c r="H42" s="62"/>
      <c r="I42" s="62"/>
      <c r="J42" s="63" t="s">
        <v>31</v>
      </c>
      <c r="K42" s="63">
        <v>100</v>
      </c>
      <c r="L42" s="64">
        <v>710000000</v>
      </c>
      <c r="M42" s="64" t="s">
        <v>61</v>
      </c>
      <c r="N42" s="63" t="s">
        <v>664</v>
      </c>
      <c r="O42" s="65" t="s">
        <v>691</v>
      </c>
      <c r="P42" s="63" t="s">
        <v>671</v>
      </c>
      <c r="Q42" s="63" t="s">
        <v>672</v>
      </c>
      <c r="R42" s="55" t="s">
        <v>1546</v>
      </c>
      <c r="S42" s="63">
        <v>112</v>
      </c>
      <c r="T42" s="63" t="s">
        <v>673</v>
      </c>
      <c r="U42" s="69">
        <v>15255</v>
      </c>
      <c r="V42" s="67">
        <v>97</v>
      </c>
      <c r="W42" s="67">
        <f t="shared" si="1"/>
        <v>1479735</v>
      </c>
      <c r="X42" s="67">
        <f t="shared" si="2"/>
        <v>1657303.2000000002</v>
      </c>
      <c r="Y42" s="68" t="s">
        <v>213</v>
      </c>
      <c r="Z42" s="63">
        <v>2015</v>
      </c>
      <c r="AA42" s="47" t="s">
        <v>505</v>
      </c>
      <c r="AB42" s="55" t="s">
        <v>634</v>
      </c>
      <c r="AC42" s="295"/>
      <c r="AD42" s="295"/>
      <c r="AE42" s="295"/>
      <c r="AF42" s="295"/>
    </row>
    <row r="43" spans="1:32" s="16" customFormat="1" ht="165.95" customHeight="1">
      <c r="A43" s="55" t="s">
        <v>769</v>
      </c>
      <c r="B43" s="61" t="s">
        <v>179</v>
      </c>
      <c r="C43" s="46" t="s">
        <v>665</v>
      </c>
      <c r="D43" s="46" t="s">
        <v>666</v>
      </c>
      <c r="E43" s="46" t="s">
        <v>667</v>
      </c>
      <c r="F43" s="46" t="s">
        <v>668</v>
      </c>
      <c r="G43" s="46" t="s">
        <v>669</v>
      </c>
      <c r="H43" s="62"/>
      <c r="I43" s="62"/>
      <c r="J43" s="63" t="s">
        <v>31</v>
      </c>
      <c r="K43" s="63">
        <v>100</v>
      </c>
      <c r="L43" s="64">
        <v>710000000</v>
      </c>
      <c r="M43" s="64" t="s">
        <v>61</v>
      </c>
      <c r="N43" s="63" t="s">
        <v>664</v>
      </c>
      <c r="O43" s="65" t="s">
        <v>692</v>
      </c>
      <c r="P43" s="63" t="s">
        <v>671</v>
      </c>
      <c r="Q43" s="63" t="s">
        <v>672</v>
      </c>
      <c r="R43" s="55" t="s">
        <v>1546</v>
      </c>
      <c r="S43" s="63">
        <v>112</v>
      </c>
      <c r="T43" s="63" t="s">
        <v>673</v>
      </c>
      <c r="U43" s="69">
        <v>2729</v>
      </c>
      <c r="V43" s="67">
        <v>97</v>
      </c>
      <c r="W43" s="67">
        <f t="shared" si="1"/>
        <v>264713</v>
      </c>
      <c r="X43" s="67">
        <f t="shared" si="2"/>
        <v>296478.56000000006</v>
      </c>
      <c r="Y43" s="68" t="s">
        <v>213</v>
      </c>
      <c r="Z43" s="63">
        <v>2015</v>
      </c>
      <c r="AA43" s="47" t="s">
        <v>505</v>
      </c>
      <c r="AB43" s="55" t="s">
        <v>634</v>
      </c>
      <c r="AC43" s="295"/>
      <c r="AD43" s="295"/>
      <c r="AE43" s="295"/>
      <c r="AF43" s="295"/>
    </row>
    <row r="44" spans="1:32" s="16" customFormat="1" ht="165.95" customHeight="1">
      <c r="A44" s="55" t="s">
        <v>770</v>
      </c>
      <c r="B44" s="61" t="s">
        <v>179</v>
      </c>
      <c r="C44" s="46" t="s">
        <v>665</v>
      </c>
      <c r="D44" s="46" t="s">
        <v>666</v>
      </c>
      <c r="E44" s="46" t="s">
        <v>667</v>
      </c>
      <c r="F44" s="46" t="s">
        <v>668</v>
      </c>
      <c r="G44" s="46" t="s">
        <v>669</v>
      </c>
      <c r="H44" s="62"/>
      <c r="I44" s="62"/>
      <c r="J44" s="63" t="s">
        <v>31</v>
      </c>
      <c r="K44" s="63">
        <v>100</v>
      </c>
      <c r="L44" s="64">
        <v>710000000</v>
      </c>
      <c r="M44" s="64" t="s">
        <v>61</v>
      </c>
      <c r="N44" s="63" t="s">
        <v>664</v>
      </c>
      <c r="O44" s="65" t="s">
        <v>693</v>
      </c>
      <c r="P44" s="63" t="s">
        <v>671</v>
      </c>
      <c r="Q44" s="63" t="s">
        <v>672</v>
      </c>
      <c r="R44" s="55" t="s">
        <v>1546</v>
      </c>
      <c r="S44" s="63">
        <v>112</v>
      </c>
      <c r="T44" s="63" t="s">
        <v>673</v>
      </c>
      <c r="U44" s="69">
        <v>2352</v>
      </c>
      <c r="V44" s="67">
        <v>97</v>
      </c>
      <c r="W44" s="67">
        <f t="shared" si="1"/>
        <v>228144</v>
      </c>
      <c r="X44" s="67">
        <f t="shared" si="2"/>
        <v>255521.28000000003</v>
      </c>
      <c r="Y44" s="68" t="s">
        <v>213</v>
      </c>
      <c r="Z44" s="63">
        <v>2015</v>
      </c>
      <c r="AA44" s="47" t="s">
        <v>505</v>
      </c>
      <c r="AB44" s="55" t="s">
        <v>634</v>
      </c>
      <c r="AC44" s="295"/>
      <c r="AD44" s="295"/>
      <c r="AE44" s="295"/>
      <c r="AF44" s="295"/>
    </row>
    <row r="45" spans="1:32" s="16" customFormat="1" ht="165.95" customHeight="1">
      <c r="A45" s="55" t="s">
        <v>771</v>
      </c>
      <c r="B45" s="61" t="s">
        <v>179</v>
      </c>
      <c r="C45" s="46" t="s">
        <v>665</v>
      </c>
      <c r="D45" s="46" t="s">
        <v>666</v>
      </c>
      <c r="E45" s="46" t="s">
        <v>667</v>
      </c>
      <c r="F45" s="46" t="s">
        <v>668</v>
      </c>
      <c r="G45" s="46" t="s">
        <v>669</v>
      </c>
      <c r="H45" s="62"/>
      <c r="I45" s="62"/>
      <c r="J45" s="63" t="s">
        <v>31</v>
      </c>
      <c r="K45" s="63">
        <v>100</v>
      </c>
      <c r="L45" s="64">
        <v>710000000</v>
      </c>
      <c r="M45" s="64" t="s">
        <v>61</v>
      </c>
      <c r="N45" s="63" t="s">
        <v>664</v>
      </c>
      <c r="O45" s="65" t="s">
        <v>694</v>
      </c>
      <c r="P45" s="63" t="s">
        <v>671</v>
      </c>
      <c r="Q45" s="63" t="s">
        <v>672</v>
      </c>
      <c r="R45" s="55" t="s">
        <v>1546</v>
      </c>
      <c r="S45" s="63">
        <v>112</v>
      </c>
      <c r="T45" s="63" t="s">
        <v>673</v>
      </c>
      <c r="U45" s="69">
        <v>5790</v>
      </c>
      <c r="V45" s="67">
        <v>97</v>
      </c>
      <c r="W45" s="67">
        <f t="shared" si="1"/>
        <v>561630</v>
      </c>
      <c r="X45" s="67">
        <f t="shared" si="2"/>
        <v>629025.60000000009</v>
      </c>
      <c r="Y45" s="68" t="s">
        <v>213</v>
      </c>
      <c r="Z45" s="63">
        <v>2015</v>
      </c>
      <c r="AA45" s="47" t="s">
        <v>505</v>
      </c>
      <c r="AB45" s="55" t="s">
        <v>634</v>
      </c>
      <c r="AC45" s="295"/>
      <c r="AD45" s="295"/>
      <c r="AE45" s="295"/>
      <c r="AF45" s="295"/>
    </row>
    <row r="46" spans="1:32" s="16" customFormat="1" ht="165.95" customHeight="1">
      <c r="A46" s="55" t="s">
        <v>772</v>
      </c>
      <c r="B46" s="61" t="s">
        <v>179</v>
      </c>
      <c r="C46" s="46" t="s">
        <v>665</v>
      </c>
      <c r="D46" s="46" t="s">
        <v>666</v>
      </c>
      <c r="E46" s="46" t="s">
        <v>667</v>
      </c>
      <c r="F46" s="46" t="s">
        <v>668</v>
      </c>
      <c r="G46" s="46" t="s">
        <v>669</v>
      </c>
      <c r="H46" s="62"/>
      <c r="I46" s="62"/>
      <c r="J46" s="63" t="s">
        <v>31</v>
      </c>
      <c r="K46" s="63">
        <v>100</v>
      </c>
      <c r="L46" s="64">
        <v>710000000</v>
      </c>
      <c r="M46" s="64" t="s">
        <v>61</v>
      </c>
      <c r="N46" s="63" t="s">
        <v>664</v>
      </c>
      <c r="O46" s="65" t="s">
        <v>695</v>
      </c>
      <c r="P46" s="63" t="s">
        <v>671</v>
      </c>
      <c r="Q46" s="63" t="s">
        <v>672</v>
      </c>
      <c r="R46" s="55" t="s">
        <v>1546</v>
      </c>
      <c r="S46" s="63">
        <v>112</v>
      </c>
      <c r="T46" s="63" t="s">
        <v>673</v>
      </c>
      <c r="U46" s="69">
        <v>6346</v>
      </c>
      <c r="V46" s="67">
        <v>97</v>
      </c>
      <c r="W46" s="67">
        <f t="shared" si="1"/>
        <v>615562</v>
      </c>
      <c r="X46" s="67">
        <f t="shared" si="2"/>
        <v>689429.44000000006</v>
      </c>
      <c r="Y46" s="68" t="s">
        <v>213</v>
      </c>
      <c r="Z46" s="63">
        <v>2015</v>
      </c>
      <c r="AA46" s="47" t="s">
        <v>505</v>
      </c>
      <c r="AB46" s="55" t="s">
        <v>634</v>
      </c>
      <c r="AC46" s="295"/>
      <c r="AD46" s="295"/>
      <c r="AE46" s="295"/>
      <c r="AF46" s="295"/>
    </row>
    <row r="47" spans="1:32" s="16" customFormat="1" ht="165.95" customHeight="1">
      <c r="A47" s="55" t="s">
        <v>773</v>
      </c>
      <c r="B47" s="61" t="s">
        <v>179</v>
      </c>
      <c r="C47" s="46" t="s">
        <v>665</v>
      </c>
      <c r="D47" s="46" t="s">
        <v>666</v>
      </c>
      <c r="E47" s="46" t="s">
        <v>667</v>
      </c>
      <c r="F47" s="46" t="s">
        <v>668</v>
      </c>
      <c r="G47" s="46" t="s">
        <v>669</v>
      </c>
      <c r="H47" s="62"/>
      <c r="I47" s="62"/>
      <c r="J47" s="63" t="s">
        <v>31</v>
      </c>
      <c r="K47" s="63">
        <v>100</v>
      </c>
      <c r="L47" s="64">
        <v>710000000</v>
      </c>
      <c r="M47" s="64" t="s">
        <v>61</v>
      </c>
      <c r="N47" s="63" t="s">
        <v>664</v>
      </c>
      <c r="O47" s="65" t="s">
        <v>696</v>
      </c>
      <c r="P47" s="63" t="s">
        <v>671</v>
      </c>
      <c r="Q47" s="63" t="s">
        <v>672</v>
      </c>
      <c r="R47" s="55" t="s">
        <v>1546</v>
      </c>
      <c r="S47" s="63">
        <v>112</v>
      </c>
      <c r="T47" s="63" t="s">
        <v>673</v>
      </c>
      <c r="U47" s="69">
        <v>16483</v>
      </c>
      <c r="V47" s="67">
        <v>97</v>
      </c>
      <c r="W47" s="67">
        <f t="shared" si="1"/>
        <v>1598851</v>
      </c>
      <c r="X47" s="67">
        <f t="shared" si="2"/>
        <v>1790713.12</v>
      </c>
      <c r="Y47" s="68" t="s">
        <v>213</v>
      </c>
      <c r="Z47" s="63">
        <v>2015</v>
      </c>
      <c r="AA47" s="47" t="s">
        <v>505</v>
      </c>
      <c r="AB47" s="55" t="s">
        <v>634</v>
      </c>
      <c r="AC47" s="295"/>
      <c r="AD47" s="295"/>
      <c r="AE47" s="295"/>
      <c r="AF47" s="295"/>
    </row>
    <row r="48" spans="1:32" s="15" customFormat="1" ht="165.95" customHeight="1">
      <c r="A48" s="55" t="s">
        <v>774</v>
      </c>
      <c r="B48" s="61" t="s">
        <v>179</v>
      </c>
      <c r="C48" s="70" t="s">
        <v>697</v>
      </c>
      <c r="D48" s="70" t="s">
        <v>666</v>
      </c>
      <c r="E48" s="71" t="s">
        <v>667</v>
      </c>
      <c r="F48" s="72" t="s">
        <v>698</v>
      </c>
      <c r="G48" s="72" t="s">
        <v>699</v>
      </c>
      <c r="H48" s="62"/>
      <c r="I48" s="62"/>
      <c r="J48" s="63" t="s">
        <v>31</v>
      </c>
      <c r="K48" s="63">
        <v>100</v>
      </c>
      <c r="L48" s="62">
        <v>710000000</v>
      </c>
      <c r="M48" s="62" t="s">
        <v>61</v>
      </c>
      <c r="N48" s="63" t="s">
        <v>664</v>
      </c>
      <c r="O48" s="65" t="s">
        <v>700</v>
      </c>
      <c r="P48" s="63" t="s">
        <v>671</v>
      </c>
      <c r="Q48" s="63" t="s">
        <v>672</v>
      </c>
      <c r="R48" s="55" t="s">
        <v>1546</v>
      </c>
      <c r="S48" s="63">
        <v>112</v>
      </c>
      <c r="T48" s="63" t="s">
        <v>673</v>
      </c>
      <c r="U48" s="73">
        <v>18834</v>
      </c>
      <c r="V48" s="67">
        <v>123</v>
      </c>
      <c r="W48" s="67">
        <f>U48*V48</f>
        <v>2316582</v>
      </c>
      <c r="X48" s="67">
        <f>W48*1.12</f>
        <v>2594571.8400000003</v>
      </c>
      <c r="Y48" s="68" t="s">
        <v>213</v>
      </c>
      <c r="Z48" s="63">
        <v>2015</v>
      </c>
      <c r="AA48" s="47" t="s">
        <v>505</v>
      </c>
      <c r="AB48" s="55" t="s">
        <v>634</v>
      </c>
      <c r="AC48" s="294"/>
      <c r="AD48" s="294"/>
      <c r="AE48" s="294"/>
      <c r="AF48" s="294"/>
    </row>
    <row r="49" spans="1:32" s="15" customFormat="1" ht="165.95" customHeight="1">
      <c r="A49" s="55" t="s">
        <v>775</v>
      </c>
      <c r="B49" s="61" t="s">
        <v>179</v>
      </c>
      <c r="C49" s="74" t="s">
        <v>697</v>
      </c>
      <c r="D49" s="74" t="s">
        <v>666</v>
      </c>
      <c r="E49" s="75" t="s">
        <v>667</v>
      </c>
      <c r="F49" s="76" t="s">
        <v>698</v>
      </c>
      <c r="G49" s="76" t="s">
        <v>699</v>
      </c>
      <c r="H49" s="62"/>
      <c r="I49" s="62"/>
      <c r="J49" s="63" t="s">
        <v>31</v>
      </c>
      <c r="K49" s="63">
        <v>100</v>
      </c>
      <c r="L49" s="62">
        <v>710000000</v>
      </c>
      <c r="M49" s="62" t="s">
        <v>61</v>
      </c>
      <c r="N49" s="63" t="s">
        <v>664</v>
      </c>
      <c r="O49" s="65" t="s">
        <v>670</v>
      </c>
      <c r="P49" s="63" t="s">
        <v>671</v>
      </c>
      <c r="Q49" s="63" t="s">
        <v>672</v>
      </c>
      <c r="R49" s="55" t="s">
        <v>1546</v>
      </c>
      <c r="S49" s="63">
        <v>112</v>
      </c>
      <c r="T49" s="63" t="s">
        <v>673</v>
      </c>
      <c r="U49" s="77">
        <v>18311</v>
      </c>
      <c r="V49" s="67">
        <v>123</v>
      </c>
      <c r="W49" s="67">
        <f t="shared" ref="W49:W90" si="3">U49*V49</f>
        <v>2252253</v>
      </c>
      <c r="X49" s="67">
        <f t="shared" ref="X49:X90" si="4">W49*1.12</f>
        <v>2522523.3600000003</v>
      </c>
      <c r="Y49" s="68" t="s">
        <v>213</v>
      </c>
      <c r="Z49" s="63">
        <v>2015</v>
      </c>
      <c r="AA49" s="47" t="s">
        <v>505</v>
      </c>
      <c r="AB49" s="55" t="s">
        <v>634</v>
      </c>
      <c r="AC49" s="294"/>
      <c r="AD49" s="294"/>
      <c r="AE49" s="294"/>
      <c r="AF49" s="294"/>
    </row>
    <row r="50" spans="1:32" s="15" customFormat="1" ht="165.95" customHeight="1">
      <c r="A50" s="55" t="s">
        <v>776</v>
      </c>
      <c r="B50" s="61" t="s">
        <v>179</v>
      </c>
      <c r="C50" s="74" t="s">
        <v>697</v>
      </c>
      <c r="D50" s="74" t="s">
        <v>666</v>
      </c>
      <c r="E50" s="75" t="s">
        <v>667</v>
      </c>
      <c r="F50" s="76" t="s">
        <v>698</v>
      </c>
      <c r="G50" s="76" t="s">
        <v>699</v>
      </c>
      <c r="H50" s="62"/>
      <c r="I50" s="62"/>
      <c r="J50" s="63" t="s">
        <v>31</v>
      </c>
      <c r="K50" s="63">
        <v>100</v>
      </c>
      <c r="L50" s="62">
        <v>710000000</v>
      </c>
      <c r="M50" s="62" t="s">
        <v>61</v>
      </c>
      <c r="N50" s="63" t="s">
        <v>664</v>
      </c>
      <c r="O50" s="65" t="s">
        <v>674</v>
      </c>
      <c r="P50" s="63" t="s">
        <v>671</v>
      </c>
      <c r="Q50" s="63" t="s">
        <v>672</v>
      </c>
      <c r="R50" s="55" t="s">
        <v>1546</v>
      </c>
      <c r="S50" s="63">
        <v>112</v>
      </c>
      <c r="T50" s="63" t="s">
        <v>673</v>
      </c>
      <c r="U50" s="77">
        <v>16709</v>
      </c>
      <c r="V50" s="67">
        <v>123</v>
      </c>
      <c r="W50" s="67">
        <f t="shared" si="3"/>
        <v>2055207</v>
      </c>
      <c r="X50" s="67">
        <f t="shared" si="4"/>
        <v>2301831.8400000003</v>
      </c>
      <c r="Y50" s="68" t="s">
        <v>213</v>
      </c>
      <c r="Z50" s="63">
        <v>2015</v>
      </c>
      <c r="AA50" s="47" t="s">
        <v>505</v>
      </c>
      <c r="AB50" s="55" t="s">
        <v>634</v>
      </c>
      <c r="AC50" s="294"/>
      <c r="AD50" s="294"/>
      <c r="AE50" s="294"/>
      <c r="AF50" s="294"/>
    </row>
    <row r="51" spans="1:32" s="15" customFormat="1" ht="165.95" customHeight="1">
      <c r="A51" s="55" t="s">
        <v>777</v>
      </c>
      <c r="B51" s="61" t="s">
        <v>179</v>
      </c>
      <c r="C51" s="74" t="s">
        <v>697</v>
      </c>
      <c r="D51" s="74" t="s">
        <v>666</v>
      </c>
      <c r="E51" s="75" t="s">
        <v>667</v>
      </c>
      <c r="F51" s="76" t="s">
        <v>698</v>
      </c>
      <c r="G51" s="76" t="s">
        <v>699</v>
      </c>
      <c r="H51" s="62"/>
      <c r="I51" s="62"/>
      <c r="J51" s="63" t="s">
        <v>31</v>
      </c>
      <c r="K51" s="63">
        <v>100</v>
      </c>
      <c r="L51" s="62">
        <v>710000000</v>
      </c>
      <c r="M51" s="62" t="s">
        <v>61</v>
      </c>
      <c r="N51" s="63" t="s">
        <v>664</v>
      </c>
      <c r="O51" s="65" t="s">
        <v>675</v>
      </c>
      <c r="P51" s="63" t="s">
        <v>671</v>
      </c>
      <c r="Q51" s="63" t="s">
        <v>672</v>
      </c>
      <c r="R51" s="55" t="s">
        <v>1546</v>
      </c>
      <c r="S51" s="63">
        <v>112</v>
      </c>
      <c r="T51" s="63" t="s">
        <v>673</v>
      </c>
      <c r="U51" s="77">
        <v>19177</v>
      </c>
      <c r="V51" s="67">
        <v>123</v>
      </c>
      <c r="W51" s="67">
        <f t="shared" si="3"/>
        <v>2358771</v>
      </c>
      <c r="X51" s="67">
        <f t="shared" si="4"/>
        <v>2641823.5200000005</v>
      </c>
      <c r="Y51" s="68" t="s">
        <v>213</v>
      </c>
      <c r="Z51" s="63">
        <v>2015</v>
      </c>
      <c r="AA51" s="47" t="s">
        <v>505</v>
      </c>
      <c r="AB51" s="55" t="s">
        <v>634</v>
      </c>
      <c r="AC51" s="294"/>
      <c r="AD51" s="294"/>
      <c r="AE51" s="294"/>
      <c r="AF51" s="294"/>
    </row>
    <row r="52" spans="1:32" s="15" customFormat="1" ht="165.95" customHeight="1">
      <c r="A52" s="55" t="s">
        <v>778</v>
      </c>
      <c r="B52" s="61" t="s">
        <v>179</v>
      </c>
      <c r="C52" s="74" t="s">
        <v>697</v>
      </c>
      <c r="D52" s="74" t="s">
        <v>666</v>
      </c>
      <c r="E52" s="75" t="s">
        <v>667</v>
      </c>
      <c r="F52" s="76" t="s">
        <v>698</v>
      </c>
      <c r="G52" s="76" t="s">
        <v>699</v>
      </c>
      <c r="H52" s="62"/>
      <c r="I52" s="62"/>
      <c r="J52" s="63" t="s">
        <v>31</v>
      </c>
      <c r="K52" s="63">
        <v>100</v>
      </c>
      <c r="L52" s="62">
        <v>710000000</v>
      </c>
      <c r="M52" s="62" t="s">
        <v>61</v>
      </c>
      <c r="N52" s="63" t="s">
        <v>664</v>
      </c>
      <c r="O52" s="65" t="s">
        <v>701</v>
      </c>
      <c r="P52" s="63" t="s">
        <v>671</v>
      </c>
      <c r="Q52" s="63" t="s">
        <v>672</v>
      </c>
      <c r="R52" s="55" t="s">
        <v>1546</v>
      </c>
      <c r="S52" s="63">
        <v>112</v>
      </c>
      <c r="T52" s="63" t="s">
        <v>673</v>
      </c>
      <c r="U52" s="77">
        <v>16987</v>
      </c>
      <c r="V52" s="67">
        <v>123</v>
      </c>
      <c r="W52" s="67">
        <f t="shared" si="3"/>
        <v>2089401</v>
      </c>
      <c r="X52" s="67">
        <f t="shared" si="4"/>
        <v>2340129.12</v>
      </c>
      <c r="Y52" s="68" t="s">
        <v>213</v>
      </c>
      <c r="Z52" s="63">
        <v>2015</v>
      </c>
      <c r="AA52" s="47" t="s">
        <v>505</v>
      </c>
      <c r="AB52" s="55" t="s">
        <v>634</v>
      </c>
      <c r="AC52" s="294"/>
      <c r="AD52" s="294"/>
      <c r="AE52" s="294"/>
      <c r="AF52" s="294"/>
    </row>
    <row r="53" spans="1:32" s="15" customFormat="1" ht="165.95" customHeight="1">
      <c r="A53" s="55" t="s">
        <v>779</v>
      </c>
      <c r="B53" s="61" t="s">
        <v>179</v>
      </c>
      <c r="C53" s="74" t="s">
        <v>697</v>
      </c>
      <c r="D53" s="74" t="s">
        <v>666</v>
      </c>
      <c r="E53" s="75" t="s">
        <v>667</v>
      </c>
      <c r="F53" s="76" t="s">
        <v>698</v>
      </c>
      <c r="G53" s="76" t="s">
        <v>699</v>
      </c>
      <c r="H53" s="62"/>
      <c r="I53" s="62"/>
      <c r="J53" s="63" t="s">
        <v>31</v>
      </c>
      <c r="K53" s="63">
        <v>100</v>
      </c>
      <c r="L53" s="62">
        <v>710000000</v>
      </c>
      <c r="M53" s="62" t="s">
        <v>61</v>
      </c>
      <c r="N53" s="63" t="s">
        <v>664</v>
      </c>
      <c r="O53" s="65" t="s">
        <v>676</v>
      </c>
      <c r="P53" s="63" t="s">
        <v>671</v>
      </c>
      <c r="Q53" s="63" t="s">
        <v>672</v>
      </c>
      <c r="R53" s="55" t="s">
        <v>1546</v>
      </c>
      <c r="S53" s="63">
        <v>112</v>
      </c>
      <c r="T53" s="63" t="s">
        <v>673</v>
      </c>
      <c r="U53" s="77">
        <v>6501</v>
      </c>
      <c r="V53" s="67">
        <v>123</v>
      </c>
      <c r="W53" s="67">
        <f t="shared" si="3"/>
        <v>799623</v>
      </c>
      <c r="X53" s="67">
        <f t="shared" si="4"/>
        <v>895577.76000000013</v>
      </c>
      <c r="Y53" s="68" t="s">
        <v>213</v>
      </c>
      <c r="Z53" s="63">
        <v>2015</v>
      </c>
      <c r="AA53" s="47" t="s">
        <v>505</v>
      </c>
      <c r="AB53" s="55" t="s">
        <v>634</v>
      </c>
      <c r="AC53" s="294"/>
      <c r="AD53" s="294"/>
      <c r="AE53" s="294"/>
      <c r="AF53" s="294"/>
    </row>
    <row r="54" spans="1:32" s="16" customFormat="1" ht="165.95" customHeight="1">
      <c r="A54" s="55" t="s">
        <v>780</v>
      </c>
      <c r="B54" s="61" t="s">
        <v>179</v>
      </c>
      <c r="C54" s="74" t="s">
        <v>697</v>
      </c>
      <c r="D54" s="74" t="s">
        <v>666</v>
      </c>
      <c r="E54" s="75" t="s">
        <v>667</v>
      </c>
      <c r="F54" s="76" t="s">
        <v>698</v>
      </c>
      <c r="G54" s="76" t="s">
        <v>699</v>
      </c>
      <c r="H54" s="62"/>
      <c r="I54" s="62"/>
      <c r="J54" s="63" t="s">
        <v>31</v>
      </c>
      <c r="K54" s="63">
        <v>100</v>
      </c>
      <c r="L54" s="62">
        <v>710000000</v>
      </c>
      <c r="M54" s="62" t="s">
        <v>61</v>
      </c>
      <c r="N54" s="63" t="s">
        <v>664</v>
      </c>
      <c r="O54" s="65" t="s">
        <v>677</v>
      </c>
      <c r="P54" s="63" t="s">
        <v>671</v>
      </c>
      <c r="Q54" s="63" t="s">
        <v>672</v>
      </c>
      <c r="R54" s="55" t="s">
        <v>1546</v>
      </c>
      <c r="S54" s="63">
        <v>112</v>
      </c>
      <c r="T54" s="63" t="s">
        <v>673</v>
      </c>
      <c r="U54" s="77">
        <v>10403</v>
      </c>
      <c r="V54" s="67">
        <v>123</v>
      </c>
      <c r="W54" s="67">
        <f t="shared" si="3"/>
        <v>1279569</v>
      </c>
      <c r="X54" s="67">
        <f t="shared" si="4"/>
        <v>1433117.28</v>
      </c>
      <c r="Y54" s="68" t="s">
        <v>213</v>
      </c>
      <c r="Z54" s="63">
        <v>2015</v>
      </c>
      <c r="AA54" s="47" t="s">
        <v>505</v>
      </c>
      <c r="AB54" s="55" t="s">
        <v>634</v>
      </c>
      <c r="AC54" s="295"/>
      <c r="AD54" s="295"/>
      <c r="AE54" s="295"/>
      <c r="AF54" s="295"/>
    </row>
    <row r="55" spans="1:32" s="16" customFormat="1" ht="165.95" customHeight="1">
      <c r="A55" s="55" t="s">
        <v>781</v>
      </c>
      <c r="B55" s="61" t="s">
        <v>179</v>
      </c>
      <c r="C55" s="74" t="s">
        <v>697</v>
      </c>
      <c r="D55" s="74" t="s">
        <v>666</v>
      </c>
      <c r="E55" s="75" t="s">
        <v>667</v>
      </c>
      <c r="F55" s="76" t="s">
        <v>698</v>
      </c>
      <c r="G55" s="76" t="s">
        <v>699</v>
      </c>
      <c r="H55" s="62"/>
      <c r="I55" s="62"/>
      <c r="J55" s="63" t="s">
        <v>31</v>
      </c>
      <c r="K55" s="63">
        <v>100</v>
      </c>
      <c r="L55" s="62">
        <v>710000000</v>
      </c>
      <c r="M55" s="62" t="s">
        <v>61</v>
      </c>
      <c r="N55" s="63" t="s">
        <v>664</v>
      </c>
      <c r="O55" s="65" t="s">
        <v>678</v>
      </c>
      <c r="P55" s="63" t="s">
        <v>671</v>
      </c>
      <c r="Q55" s="63" t="s">
        <v>672</v>
      </c>
      <c r="R55" s="55" t="s">
        <v>1546</v>
      </c>
      <c r="S55" s="63">
        <v>112</v>
      </c>
      <c r="T55" s="63" t="s">
        <v>673</v>
      </c>
      <c r="U55" s="78">
        <v>7854</v>
      </c>
      <c r="V55" s="67">
        <v>123</v>
      </c>
      <c r="W55" s="67">
        <f t="shared" si="3"/>
        <v>966042</v>
      </c>
      <c r="X55" s="67">
        <f t="shared" si="4"/>
        <v>1081967.04</v>
      </c>
      <c r="Y55" s="68" t="s">
        <v>213</v>
      </c>
      <c r="Z55" s="63">
        <v>2015</v>
      </c>
      <c r="AA55" s="47" t="s">
        <v>505</v>
      </c>
      <c r="AB55" s="55" t="s">
        <v>634</v>
      </c>
      <c r="AC55" s="295"/>
      <c r="AD55" s="295"/>
      <c r="AE55" s="295"/>
      <c r="AF55" s="295"/>
    </row>
    <row r="56" spans="1:32" s="16" customFormat="1" ht="165.95" customHeight="1">
      <c r="A56" s="55" t="s">
        <v>782</v>
      </c>
      <c r="B56" s="61" t="s">
        <v>179</v>
      </c>
      <c r="C56" s="74" t="s">
        <v>697</v>
      </c>
      <c r="D56" s="74" t="s">
        <v>666</v>
      </c>
      <c r="E56" s="75" t="s">
        <v>667</v>
      </c>
      <c r="F56" s="76" t="s">
        <v>698</v>
      </c>
      <c r="G56" s="76" t="s">
        <v>699</v>
      </c>
      <c r="H56" s="62"/>
      <c r="I56" s="62"/>
      <c r="J56" s="63" t="s">
        <v>31</v>
      </c>
      <c r="K56" s="63">
        <v>100</v>
      </c>
      <c r="L56" s="62">
        <v>710000000</v>
      </c>
      <c r="M56" s="62" t="s">
        <v>61</v>
      </c>
      <c r="N56" s="63" t="s">
        <v>664</v>
      </c>
      <c r="O56" s="65" t="s">
        <v>679</v>
      </c>
      <c r="P56" s="63" t="s">
        <v>671</v>
      </c>
      <c r="Q56" s="63" t="s">
        <v>672</v>
      </c>
      <c r="R56" s="55" t="s">
        <v>1546</v>
      </c>
      <c r="S56" s="63">
        <v>112</v>
      </c>
      <c r="T56" s="63" t="s">
        <v>673</v>
      </c>
      <c r="U56" s="78">
        <v>8857</v>
      </c>
      <c r="V56" s="67">
        <v>123</v>
      </c>
      <c r="W56" s="67">
        <f t="shared" si="3"/>
        <v>1089411</v>
      </c>
      <c r="X56" s="67">
        <f t="shared" si="4"/>
        <v>1220140.32</v>
      </c>
      <c r="Y56" s="68" t="s">
        <v>213</v>
      </c>
      <c r="Z56" s="63">
        <v>2015</v>
      </c>
      <c r="AA56" s="47" t="s">
        <v>505</v>
      </c>
      <c r="AB56" s="55" t="s">
        <v>634</v>
      </c>
      <c r="AC56" s="295"/>
      <c r="AD56" s="295"/>
      <c r="AE56" s="295"/>
      <c r="AF56" s="295"/>
    </row>
    <row r="57" spans="1:32" s="16" customFormat="1" ht="165.95" customHeight="1">
      <c r="A57" s="55" t="s">
        <v>783</v>
      </c>
      <c r="B57" s="61" t="s">
        <v>179</v>
      </c>
      <c r="C57" s="74" t="s">
        <v>697</v>
      </c>
      <c r="D57" s="74" t="s">
        <v>666</v>
      </c>
      <c r="E57" s="75" t="s">
        <v>667</v>
      </c>
      <c r="F57" s="76" t="s">
        <v>698</v>
      </c>
      <c r="G57" s="76" t="s">
        <v>699</v>
      </c>
      <c r="H57" s="62"/>
      <c r="I57" s="62"/>
      <c r="J57" s="63" t="s">
        <v>31</v>
      </c>
      <c r="K57" s="63">
        <v>100</v>
      </c>
      <c r="L57" s="62">
        <v>710000000</v>
      </c>
      <c r="M57" s="62" t="s">
        <v>61</v>
      </c>
      <c r="N57" s="63" t="s">
        <v>664</v>
      </c>
      <c r="O57" s="65" t="s">
        <v>680</v>
      </c>
      <c r="P57" s="63" t="s">
        <v>671</v>
      </c>
      <c r="Q57" s="63" t="s">
        <v>672</v>
      </c>
      <c r="R57" s="55" t="s">
        <v>1546</v>
      </c>
      <c r="S57" s="63">
        <v>112</v>
      </c>
      <c r="T57" s="63" t="s">
        <v>673</v>
      </c>
      <c r="U57" s="78">
        <v>6444</v>
      </c>
      <c r="V57" s="67">
        <v>123</v>
      </c>
      <c r="W57" s="67">
        <f t="shared" si="3"/>
        <v>792612</v>
      </c>
      <c r="X57" s="67">
        <f t="shared" si="4"/>
        <v>887725.44000000006</v>
      </c>
      <c r="Y57" s="68" t="s">
        <v>213</v>
      </c>
      <c r="Z57" s="63">
        <v>2015</v>
      </c>
      <c r="AA57" s="47" t="s">
        <v>505</v>
      </c>
      <c r="AB57" s="55" t="s">
        <v>634</v>
      </c>
      <c r="AC57" s="295"/>
      <c r="AD57" s="295"/>
      <c r="AE57" s="295"/>
      <c r="AF57" s="295"/>
    </row>
    <row r="58" spans="1:32" s="16" customFormat="1" ht="165.95" customHeight="1">
      <c r="A58" s="55" t="s">
        <v>784</v>
      </c>
      <c r="B58" s="61" t="s">
        <v>179</v>
      </c>
      <c r="C58" s="74" t="s">
        <v>697</v>
      </c>
      <c r="D58" s="74" t="s">
        <v>666</v>
      </c>
      <c r="E58" s="75" t="s">
        <v>667</v>
      </c>
      <c r="F58" s="76" t="s">
        <v>698</v>
      </c>
      <c r="G58" s="76" t="s">
        <v>699</v>
      </c>
      <c r="H58" s="62"/>
      <c r="I58" s="62"/>
      <c r="J58" s="63" t="s">
        <v>31</v>
      </c>
      <c r="K58" s="63">
        <v>100</v>
      </c>
      <c r="L58" s="62">
        <v>710000000</v>
      </c>
      <c r="M58" s="62" t="s">
        <v>61</v>
      </c>
      <c r="N58" s="63" t="s">
        <v>664</v>
      </c>
      <c r="O58" s="65" t="s">
        <v>681</v>
      </c>
      <c r="P58" s="63" t="s">
        <v>671</v>
      </c>
      <c r="Q58" s="63" t="s">
        <v>672</v>
      </c>
      <c r="R58" s="55" t="s">
        <v>1546</v>
      </c>
      <c r="S58" s="63">
        <v>112</v>
      </c>
      <c r="T58" s="63" t="s">
        <v>673</v>
      </c>
      <c r="U58" s="78">
        <v>2242</v>
      </c>
      <c r="V58" s="67">
        <v>123</v>
      </c>
      <c r="W58" s="67">
        <f t="shared" si="3"/>
        <v>275766</v>
      </c>
      <c r="X58" s="67">
        <f t="shared" si="4"/>
        <v>308857.92000000004</v>
      </c>
      <c r="Y58" s="68" t="s">
        <v>213</v>
      </c>
      <c r="Z58" s="63">
        <v>2015</v>
      </c>
      <c r="AA58" s="47" t="s">
        <v>505</v>
      </c>
      <c r="AB58" s="55" t="s">
        <v>634</v>
      </c>
      <c r="AC58" s="295"/>
      <c r="AD58" s="295"/>
      <c r="AE58" s="295"/>
      <c r="AF58" s="295"/>
    </row>
    <row r="59" spans="1:32" s="16" customFormat="1" ht="165.95" customHeight="1">
      <c r="A59" s="55" t="s">
        <v>785</v>
      </c>
      <c r="B59" s="61" t="s">
        <v>179</v>
      </c>
      <c r="C59" s="74" t="s">
        <v>697</v>
      </c>
      <c r="D59" s="74" t="s">
        <v>666</v>
      </c>
      <c r="E59" s="75" t="s">
        <v>667</v>
      </c>
      <c r="F59" s="76" t="s">
        <v>698</v>
      </c>
      <c r="G59" s="76" t="s">
        <v>699</v>
      </c>
      <c r="H59" s="62"/>
      <c r="I59" s="62"/>
      <c r="J59" s="63" t="s">
        <v>31</v>
      </c>
      <c r="K59" s="63">
        <v>100</v>
      </c>
      <c r="L59" s="62">
        <v>710000000</v>
      </c>
      <c r="M59" s="62" t="s">
        <v>61</v>
      </c>
      <c r="N59" s="63" t="s">
        <v>664</v>
      </c>
      <c r="O59" s="65" t="s">
        <v>682</v>
      </c>
      <c r="P59" s="63" t="s">
        <v>671</v>
      </c>
      <c r="Q59" s="63" t="s">
        <v>672</v>
      </c>
      <c r="R59" s="55" t="s">
        <v>1546</v>
      </c>
      <c r="S59" s="63">
        <v>112</v>
      </c>
      <c r="T59" s="63" t="s">
        <v>673</v>
      </c>
      <c r="U59" s="78">
        <v>13954</v>
      </c>
      <c r="V59" s="67">
        <v>123</v>
      </c>
      <c r="W59" s="67">
        <f t="shared" si="3"/>
        <v>1716342</v>
      </c>
      <c r="X59" s="67">
        <f t="shared" si="4"/>
        <v>1922303.0400000003</v>
      </c>
      <c r="Y59" s="68" t="s">
        <v>213</v>
      </c>
      <c r="Z59" s="63">
        <v>2015</v>
      </c>
      <c r="AA59" s="47" t="s">
        <v>505</v>
      </c>
      <c r="AB59" s="55" t="s">
        <v>634</v>
      </c>
      <c r="AC59" s="295"/>
      <c r="AD59" s="295"/>
      <c r="AE59" s="295"/>
      <c r="AF59" s="295"/>
    </row>
    <row r="60" spans="1:32" s="16" customFormat="1" ht="165.95" customHeight="1">
      <c r="A60" s="55" t="s">
        <v>786</v>
      </c>
      <c r="B60" s="61" t="s">
        <v>179</v>
      </c>
      <c r="C60" s="74" t="s">
        <v>697</v>
      </c>
      <c r="D60" s="74" t="s">
        <v>666</v>
      </c>
      <c r="E60" s="75" t="s">
        <v>667</v>
      </c>
      <c r="F60" s="76" t="s">
        <v>698</v>
      </c>
      <c r="G60" s="76" t="s">
        <v>699</v>
      </c>
      <c r="H60" s="62"/>
      <c r="I60" s="62"/>
      <c r="J60" s="63" t="s">
        <v>31</v>
      </c>
      <c r="K60" s="63">
        <v>100</v>
      </c>
      <c r="L60" s="62">
        <v>710000000</v>
      </c>
      <c r="M60" s="62" t="s">
        <v>61</v>
      </c>
      <c r="N60" s="63" t="s">
        <v>664</v>
      </c>
      <c r="O60" s="65" t="s">
        <v>683</v>
      </c>
      <c r="P60" s="63" t="s">
        <v>671</v>
      </c>
      <c r="Q60" s="63" t="s">
        <v>672</v>
      </c>
      <c r="R60" s="55" t="s">
        <v>1546</v>
      </c>
      <c r="S60" s="63">
        <v>112</v>
      </c>
      <c r="T60" s="63" t="s">
        <v>673</v>
      </c>
      <c r="U60" s="78">
        <v>15854</v>
      </c>
      <c r="V60" s="67">
        <v>123</v>
      </c>
      <c r="W60" s="67">
        <f t="shared" si="3"/>
        <v>1950042</v>
      </c>
      <c r="X60" s="67">
        <f t="shared" si="4"/>
        <v>2184047.04</v>
      </c>
      <c r="Y60" s="68" t="s">
        <v>213</v>
      </c>
      <c r="Z60" s="63">
        <v>2015</v>
      </c>
      <c r="AA60" s="47" t="s">
        <v>505</v>
      </c>
      <c r="AB60" s="55" t="s">
        <v>634</v>
      </c>
      <c r="AC60" s="295"/>
      <c r="AD60" s="295"/>
      <c r="AE60" s="295"/>
      <c r="AF60" s="295"/>
    </row>
    <row r="61" spans="1:32" s="16" customFormat="1" ht="165.95" customHeight="1">
      <c r="A61" s="55" t="s">
        <v>787</v>
      </c>
      <c r="B61" s="61" t="s">
        <v>179</v>
      </c>
      <c r="C61" s="74" t="s">
        <v>697</v>
      </c>
      <c r="D61" s="74" t="s">
        <v>666</v>
      </c>
      <c r="E61" s="75" t="s">
        <v>667</v>
      </c>
      <c r="F61" s="76" t="s">
        <v>698</v>
      </c>
      <c r="G61" s="76" t="s">
        <v>699</v>
      </c>
      <c r="H61" s="62"/>
      <c r="I61" s="62"/>
      <c r="J61" s="63" t="s">
        <v>31</v>
      </c>
      <c r="K61" s="63">
        <v>100</v>
      </c>
      <c r="L61" s="62">
        <v>710000000</v>
      </c>
      <c r="M61" s="62" t="s">
        <v>61</v>
      </c>
      <c r="N61" s="63" t="s">
        <v>664</v>
      </c>
      <c r="O61" s="65" t="s">
        <v>702</v>
      </c>
      <c r="P61" s="63" t="s">
        <v>671</v>
      </c>
      <c r="Q61" s="63" t="s">
        <v>672</v>
      </c>
      <c r="R61" s="55" t="s">
        <v>1546</v>
      </c>
      <c r="S61" s="63">
        <v>112</v>
      </c>
      <c r="T61" s="63" t="s">
        <v>673</v>
      </c>
      <c r="U61" s="78">
        <v>1572</v>
      </c>
      <c r="V61" s="67">
        <v>123</v>
      </c>
      <c r="W61" s="67">
        <f t="shared" si="3"/>
        <v>193356</v>
      </c>
      <c r="X61" s="67">
        <f t="shared" si="4"/>
        <v>216558.72000000003</v>
      </c>
      <c r="Y61" s="68" t="s">
        <v>213</v>
      </c>
      <c r="Z61" s="63">
        <v>2015</v>
      </c>
      <c r="AA61" s="47" t="s">
        <v>505</v>
      </c>
      <c r="AB61" s="55" t="s">
        <v>634</v>
      </c>
      <c r="AC61" s="295"/>
      <c r="AD61" s="295"/>
      <c r="AE61" s="295"/>
      <c r="AF61" s="295"/>
    </row>
    <row r="62" spans="1:32" s="16" customFormat="1" ht="165.95" customHeight="1">
      <c r="A62" s="55" t="s">
        <v>788</v>
      </c>
      <c r="B62" s="61" t="s">
        <v>179</v>
      </c>
      <c r="C62" s="74" t="s">
        <v>697</v>
      </c>
      <c r="D62" s="74" t="s">
        <v>666</v>
      </c>
      <c r="E62" s="75" t="s">
        <v>667</v>
      </c>
      <c r="F62" s="76" t="s">
        <v>698</v>
      </c>
      <c r="G62" s="76" t="s">
        <v>699</v>
      </c>
      <c r="H62" s="62"/>
      <c r="I62" s="62"/>
      <c r="J62" s="63" t="s">
        <v>31</v>
      </c>
      <c r="K62" s="63">
        <v>100</v>
      </c>
      <c r="L62" s="62">
        <v>710000000</v>
      </c>
      <c r="M62" s="62" t="s">
        <v>61</v>
      </c>
      <c r="N62" s="63" t="s">
        <v>664</v>
      </c>
      <c r="O62" s="65" t="s">
        <v>684</v>
      </c>
      <c r="P62" s="63" t="s">
        <v>671</v>
      </c>
      <c r="Q62" s="63" t="s">
        <v>672</v>
      </c>
      <c r="R62" s="55" t="s">
        <v>1546</v>
      </c>
      <c r="S62" s="63">
        <v>112</v>
      </c>
      <c r="T62" s="63" t="s">
        <v>673</v>
      </c>
      <c r="U62" s="78">
        <v>10341</v>
      </c>
      <c r="V62" s="67">
        <v>123</v>
      </c>
      <c r="W62" s="67">
        <f t="shared" si="3"/>
        <v>1271943</v>
      </c>
      <c r="X62" s="67">
        <f t="shared" si="4"/>
        <v>1424576.1600000001</v>
      </c>
      <c r="Y62" s="68" t="s">
        <v>213</v>
      </c>
      <c r="Z62" s="63">
        <v>2015</v>
      </c>
      <c r="AA62" s="47" t="s">
        <v>505</v>
      </c>
      <c r="AB62" s="55" t="s">
        <v>634</v>
      </c>
      <c r="AC62" s="295"/>
      <c r="AD62" s="295"/>
      <c r="AE62" s="295"/>
      <c r="AF62" s="295"/>
    </row>
    <row r="63" spans="1:32" s="16" customFormat="1" ht="165.95" customHeight="1">
      <c r="A63" s="55" t="s">
        <v>789</v>
      </c>
      <c r="B63" s="61" t="s">
        <v>179</v>
      </c>
      <c r="C63" s="74" t="s">
        <v>697</v>
      </c>
      <c r="D63" s="74" t="s">
        <v>666</v>
      </c>
      <c r="E63" s="75" t="s">
        <v>667</v>
      </c>
      <c r="F63" s="76" t="s">
        <v>698</v>
      </c>
      <c r="G63" s="76" t="s">
        <v>699</v>
      </c>
      <c r="H63" s="62"/>
      <c r="I63" s="62"/>
      <c r="J63" s="63" t="s">
        <v>31</v>
      </c>
      <c r="K63" s="63">
        <v>100</v>
      </c>
      <c r="L63" s="62">
        <v>710000000</v>
      </c>
      <c r="M63" s="62" t="s">
        <v>61</v>
      </c>
      <c r="N63" s="63" t="s">
        <v>664</v>
      </c>
      <c r="O63" s="65" t="s">
        <v>685</v>
      </c>
      <c r="P63" s="63" t="s">
        <v>671</v>
      </c>
      <c r="Q63" s="63" t="s">
        <v>672</v>
      </c>
      <c r="R63" s="55" t="s">
        <v>1546</v>
      </c>
      <c r="S63" s="63">
        <v>112</v>
      </c>
      <c r="T63" s="63" t="s">
        <v>673</v>
      </c>
      <c r="U63" s="78">
        <v>13148</v>
      </c>
      <c r="V63" s="67">
        <v>123</v>
      </c>
      <c r="W63" s="67">
        <f t="shared" si="3"/>
        <v>1617204</v>
      </c>
      <c r="X63" s="67">
        <f t="shared" si="4"/>
        <v>1811268.4800000002</v>
      </c>
      <c r="Y63" s="68" t="s">
        <v>213</v>
      </c>
      <c r="Z63" s="63">
        <v>2015</v>
      </c>
      <c r="AA63" s="47" t="s">
        <v>505</v>
      </c>
      <c r="AB63" s="55" t="s">
        <v>634</v>
      </c>
      <c r="AC63" s="295"/>
      <c r="AD63" s="295"/>
      <c r="AE63" s="295"/>
      <c r="AF63" s="295"/>
    </row>
    <row r="64" spans="1:32" s="16" customFormat="1" ht="165.95" customHeight="1">
      <c r="A64" s="55" t="s">
        <v>790</v>
      </c>
      <c r="B64" s="61" t="s">
        <v>179</v>
      </c>
      <c r="C64" s="74" t="s">
        <v>697</v>
      </c>
      <c r="D64" s="74" t="s">
        <v>666</v>
      </c>
      <c r="E64" s="75" t="s">
        <v>667</v>
      </c>
      <c r="F64" s="76" t="s">
        <v>698</v>
      </c>
      <c r="G64" s="76" t="s">
        <v>699</v>
      </c>
      <c r="H64" s="62"/>
      <c r="I64" s="62"/>
      <c r="J64" s="63" t="s">
        <v>31</v>
      </c>
      <c r="K64" s="63">
        <v>100</v>
      </c>
      <c r="L64" s="62">
        <v>710000000</v>
      </c>
      <c r="M64" s="62" t="s">
        <v>61</v>
      </c>
      <c r="N64" s="63" t="s">
        <v>664</v>
      </c>
      <c r="O64" s="65" t="s">
        <v>686</v>
      </c>
      <c r="P64" s="63" t="s">
        <v>671</v>
      </c>
      <c r="Q64" s="63" t="s">
        <v>672</v>
      </c>
      <c r="R64" s="55" t="s">
        <v>1546</v>
      </c>
      <c r="S64" s="63">
        <v>112</v>
      </c>
      <c r="T64" s="63" t="s">
        <v>673</v>
      </c>
      <c r="U64" s="78">
        <v>13488</v>
      </c>
      <c r="V64" s="67">
        <v>123</v>
      </c>
      <c r="W64" s="67">
        <f t="shared" si="3"/>
        <v>1659024</v>
      </c>
      <c r="X64" s="67">
        <f t="shared" si="4"/>
        <v>1858106.8800000001</v>
      </c>
      <c r="Y64" s="68" t="s">
        <v>213</v>
      </c>
      <c r="Z64" s="63">
        <v>2015</v>
      </c>
      <c r="AA64" s="47" t="s">
        <v>505</v>
      </c>
      <c r="AB64" s="55" t="s">
        <v>634</v>
      </c>
      <c r="AC64" s="295"/>
      <c r="AD64" s="295"/>
      <c r="AE64" s="295"/>
      <c r="AF64" s="295"/>
    </row>
    <row r="65" spans="1:32" s="16" customFormat="1" ht="165.95" customHeight="1">
      <c r="A65" s="55" t="s">
        <v>791</v>
      </c>
      <c r="B65" s="61" t="s">
        <v>179</v>
      </c>
      <c r="C65" s="74" t="s">
        <v>697</v>
      </c>
      <c r="D65" s="74" t="s">
        <v>666</v>
      </c>
      <c r="E65" s="75" t="s">
        <v>667</v>
      </c>
      <c r="F65" s="76" t="s">
        <v>698</v>
      </c>
      <c r="G65" s="76" t="s">
        <v>699</v>
      </c>
      <c r="H65" s="62"/>
      <c r="I65" s="62"/>
      <c r="J65" s="63" t="s">
        <v>31</v>
      </c>
      <c r="K65" s="63">
        <v>100</v>
      </c>
      <c r="L65" s="62">
        <v>710000000</v>
      </c>
      <c r="M65" s="62" t="s">
        <v>61</v>
      </c>
      <c r="N65" s="63" t="s">
        <v>664</v>
      </c>
      <c r="O65" s="65" t="s">
        <v>687</v>
      </c>
      <c r="P65" s="63" t="s">
        <v>671</v>
      </c>
      <c r="Q65" s="63" t="s">
        <v>672</v>
      </c>
      <c r="R65" s="55" t="s">
        <v>1546</v>
      </c>
      <c r="S65" s="63">
        <v>112</v>
      </c>
      <c r="T65" s="63" t="s">
        <v>673</v>
      </c>
      <c r="U65" s="78">
        <v>23027</v>
      </c>
      <c r="V65" s="67">
        <v>123</v>
      </c>
      <c r="W65" s="67">
        <f t="shared" si="3"/>
        <v>2832321</v>
      </c>
      <c r="X65" s="67">
        <f t="shared" si="4"/>
        <v>3172199.5200000005</v>
      </c>
      <c r="Y65" s="68" t="s">
        <v>213</v>
      </c>
      <c r="Z65" s="63">
        <v>2015</v>
      </c>
      <c r="AA65" s="47" t="s">
        <v>505</v>
      </c>
      <c r="AB65" s="55" t="s">
        <v>634</v>
      </c>
      <c r="AC65" s="295"/>
      <c r="AD65" s="295"/>
      <c r="AE65" s="295"/>
      <c r="AF65" s="295"/>
    </row>
    <row r="66" spans="1:32" s="16" customFormat="1" ht="165.95" customHeight="1">
      <c r="A66" s="55" t="s">
        <v>792</v>
      </c>
      <c r="B66" s="61" t="s">
        <v>179</v>
      </c>
      <c r="C66" s="74" t="s">
        <v>697</v>
      </c>
      <c r="D66" s="74" t="s">
        <v>666</v>
      </c>
      <c r="E66" s="75" t="s">
        <v>667</v>
      </c>
      <c r="F66" s="76" t="s">
        <v>698</v>
      </c>
      <c r="G66" s="76" t="s">
        <v>699</v>
      </c>
      <c r="H66" s="62"/>
      <c r="I66" s="62"/>
      <c r="J66" s="63" t="s">
        <v>31</v>
      </c>
      <c r="K66" s="63">
        <v>100</v>
      </c>
      <c r="L66" s="62">
        <v>710000000</v>
      </c>
      <c r="M66" s="62" t="s">
        <v>61</v>
      </c>
      <c r="N66" s="63" t="s">
        <v>664</v>
      </c>
      <c r="O66" s="65" t="s">
        <v>703</v>
      </c>
      <c r="P66" s="63" t="s">
        <v>671</v>
      </c>
      <c r="Q66" s="63" t="s">
        <v>672</v>
      </c>
      <c r="R66" s="55" t="s">
        <v>1546</v>
      </c>
      <c r="S66" s="63">
        <v>112</v>
      </c>
      <c r="T66" s="63" t="s">
        <v>673</v>
      </c>
      <c r="U66" s="78">
        <v>7256</v>
      </c>
      <c r="V66" s="67">
        <v>123</v>
      </c>
      <c r="W66" s="67">
        <f t="shared" si="3"/>
        <v>892488</v>
      </c>
      <c r="X66" s="67">
        <f t="shared" si="4"/>
        <v>999586.56</v>
      </c>
      <c r="Y66" s="68" t="s">
        <v>213</v>
      </c>
      <c r="Z66" s="63">
        <v>2015</v>
      </c>
      <c r="AA66" s="47" t="s">
        <v>505</v>
      </c>
      <c r="AB66" s="55" t="s">
        <v>634</v>
      </c>
      <c r="AC66" s="295"/>
      <c r="AD66" s="295"/>
      <c r="AE66" s="295"/>
      <c r="AF66" s="295"/>
    </row>
    <row r="67" spans="1:32" s="16" customFormat="1" ht="165.95" customHeight="1">
      <c r="A67" s="55" t="s">
        <v>793</v>
      </c>
      <c r="B67" s="61" t="s">
        <v>179</v>
      </c>
      <c r="C67" s="74" t="s">
        <v>697</v>
      </c>
      <c r="D67" s="74" t="s">
        <v>666</v>
      </c>
      <c r="E67" s="75" t="s">
        <v>667</v>
      </c>
      <c r="F67" s="76" t="s">
        <v>698</v>
      </c>
      <c r="G67" s="76" t="s">
        <v>699</v>
      </c>
      <c r="H67" s="62"/>
      <c r="I67" s="62"/>
      <c r="J67" s="63" t="s">
        <v>31</v>
      </c>
      <c r="K67" s="63">
        <v>100</v>
      </c>
      <c r="L67" s="62">
        <v>710000000</v>
      </c>
      <c r="M67" s="62" t="s">
        <v>61</v>
      </c>
      <c r="N67" s="63" t="s">
        <v>664</v>
      </c>
      <c r="O67" s="65" t="s">
        <v>688</v>
      </c>
      <c r="P67" s="63" t="s">
        <v>671</v>
      </c>
      <c r="Q67" s="63" t="s">
        <v>672</v>
      </c>
      <c r="R67" s="55" t="s">
        <v>1546</v>
      </c>
      <c r="S67" s="63">
        <v>112</v>
      </c>
      <c r="T67" s="63" t="s">
        <v>673</v>
      </c>
      <c r="U67" s="78">
        <v>20851</v>
      </c>
      <c r="V67" s="67">
        <v>123</v>
      </c>
      <c r="W67" s="67">
        <f t="shared" si="3"/>
        <v>2564673</v>
      </c>
      <c r="X67" s="67">
        <f t="shared" si="4"/>
        <v>2872433.7600000002</v>
      </c>
      <c r="Y67" s="68" t="s">
        <v>213</v>
      </c>
      <c r="Z67" s="63">
        <v>2015</v>
      </c>
      <c r="AA67" s="47" t="s">
        <v>505</v>
      </c>
      <c r="AB67" s="55" t="s">
        <v>634</v>
      </c>
      <c r="AC67" s="295"/>
      <c r="AD67" s="295"/>
      <c r="AE67" s="295"/>
      <c r="AF67" s="295"/>
    </row>
    <row r="68" spans="1:32" s="16" customFormat="1" ht="165.95" customHeight="1">
      <c r="A68" s="55" t="s">
        <v>794</v>
      </c>
      <c r="B68" s="61" t="s">
        <v>179</v>
      </c>
      <c r="C68" s="74" t="s">
        <v>697</v>
      </c>
      <c r="D68" s="74" t="s">
        <v>666</v>
      </c>
      <c r="E68" s="75" t="s">
        <v>667</v>
      </c>
      <c r="F68" s="76" t="s">
        <v>698</v>
      </c>
      <c r="G68" s="76" t="s">
        <v>699</v>
      </c>
      <c r="H68" s="62"/>
      <c r="I68" s="62"/>
      <c r="J68" s="63" t="s">
        <v>31</v>
      </c>
      <c r="K68" s="63">
        <v>100</v>
      </c>
      <c r="L68" s="62">
        <v>710000000</v>
      </c>
      <c r="M68" s="62" t="s">
        <v>61</v>
      </c>
      <c r="N68" s="63" t="s">
        <v>664</v>
      </c>
      <c r="O68" s="65" t="s">
        <v>704</v>
      </c>
      <c r="P68" s="63" t="s">
        <v>671</v>
      </c>
      <c r="Q68" s="63" t="s">
        <v>672</v>
      </c>
      <c r="R68" s="55" t="s">
        <v>1546</v>
      </c>
      <c r="S68" s="63">
        <v>112</v>
      </c>
      <c r="T68" s="63" t="s">
        <v>673</v>
      </c>
      <c r="U68" s="78">
        <v>16535</v>
      </c>
      <c r="V68" s="67">
        <v>123</v>
      </c>
      <c r="W68" s="67">
        <f t="shared" si="3"/>
        <v>2033805</v>
      </c>
      <c r="X68" s="67">
        <f t="shared" si="4"/>
        <v>2277861.6</v>
      </c>
      <c r="Y68" s="68" t="s">
        <v>213</v>
      </c>
      <c r="Z68" s="63">
        <v>2015</v>
      </c>
      <c r="AA68" s="47" t="s">
        <v>505</v>
      </c>
      <c r="AB68" s="55" t="s">
        <v>634</v>
      </c>
      <c r="AC68" s="295"/>
      <c r="AD68" s="295"/>
      <c r="AE68" s="295"/>
      <c r="AF68" s="295"/>
    </row>
    <row r="69" spans="1:32" s="16" customFormat="1" ht="165.95" customHeight="1">
      <c r="A69" s="55" t="s">
        <v>795</v>
      </c>
      <c r="B69" s="61" t="s">
        <v>179</v>
      </c>
      <c r="C69" s="74" t="s">
        <v>697</v>
      </c>
      <c r="D69" s="74" t="s">
        <v>666</v>
      </c>
      <c r="E69" s="75" t="s">
        <v>667</v>
      </c>
      <c r="F69" s="76" t="s">
        <v>698</v>
      </c>
      <c r="G69" s="76" t="s">
        <v>699</v>
      </c>
      <c r="H69" s="62"/>
      <c r="I69" s="62"/>
      <c r="J69" s="63" t="s">
        <v>31</v>
      </c>
      <c r="K69" s="63">
        <v>100</v>
      </c>
      <c r="L69" s="62">
        <v>710000000</v>
      </c>
      <c r="M69" s="62" t="s">
        <v>61</v>
      </c>
      <c r="N69" s="63" t="s">
        <v>664</v>
      </c>
      <c r="O69" s="65" t="s">
        <v>689</v>
      </c>
      <c r="P69" s="63" t="s">
        <v>671</v>
      </c>
      <c r="Q69" s="63" t="s">
        <v>672</v>
      </c>
      <c r="R69" s="55" t="s">
        <v>1546</v>
      </c>
      <c r="S69" s="63">
        <v>112</v>
      </c>
      <c r="T69" s="63" t="s">
        <v>673</v>
      </c>
      <c r="U69" s="78">
        <v>19803</v>
      </c>
      <c r="V69" s="67">
        <v>123</v>
      </c>
      <c r="W69" s="67">
        <f t="shared" si="3"/>
        <v>2435769</v>
      </c>
      <c r="X69" s="67">
        <f t="shared" si="4"/>
        <v>2728061.2800000003</v>
      </c>
      <c r="Y69" s="68" t="s">
        <v>213</v>
      </c>
      <c r="Z69" s="63">
        <v>2015</v>
      </c>
      <c r="AA69" s="47" t="s">
        <v>505</v>
      </c>
      <c r="AB69" s="55" t="s">
        <v>634</v>
      </c>
      <c r="AC69" s="295"/>
      <c r="AD69" s="295"/>
      <c r="AE69" s="295"/>
      <c r="AF69" s="295"/>
    </row>
    <row r="70" spans="1:32" s="16" customFormat="1" ht="165.95" customHeight="1">
      <c r="A70" s="55" t="s">
        <v>796</v>
      </c>
      <c r="B70" s="61" t="s">
        <v>179</v>
      </c>
      <c r="C70" s="74" t="s">
        <v>697</v>
      </c>
      <c r="D70" s="74" t="s">
        <v>666</v>
      </c>
      <c r="E70" s="75" t="s">
        <v>667</v>
      </c>
      <c r="F70" s="76" t="s">
        <v>698</v>
      </c>
      <c r="G70" s="76" t="s">
        <v>699</v>
      </c>
      <c r="H70" s="62"/>
      <c r="I70" s="62"/>
      <c r="J70" s="63" t="s">
        <v>31</v>
      </c>
      <c r="K70" s="63">
        <v>100</v>
      </c>
      <c r="L70" s="62">
        <v>710000000</v>
      </c>
      <c r="M70" s="62" t="s">
        <v>61</v>
      </c>
      <c r="N70" s="63" t="s">
        <v>664</v>
      </c>
      <c r="O70" s="65" t="s">
        <v>705</v>
      </c>
      <c r="P70" s="63" t="s">
        <v>671</v>
      </c>
      <c r="Q70" s="63" t="s">
        <v>672</v>
      </c>
      <c r="R70" s="55" t="s">
        <v>1546</v>
      </c>
      <c r="S70" s="63">
        <v>112</v>
      </c>
      <c r="T70" s="63" t="s">
        <v>673</v>
      </c>
      <c r="U70" s="78">
        <v>6084</v>
      </c>
      <c r="V70" s="67">
        <v>123</v>
      </c>
      <c r="W70" s="67">
        <f t="shared" si="3"/>
        <v>748332</v>
      </c>
      <c r="X70" s="67">
        <f t="shared" si="4"/>
        <v>838131.84000000008</v>
      </c>
      <c r="Y70" s="68" t="s">
        <v>213</v>
      </c>
      <c r="Z70" s="63">
        <v>2015</v>
      </c>
      <c r="AA70" s="47" t="s">
        <v>505</v>
      </c>
      <c r="AB70" s="55" t="s">
        <v>634</v>
      </c>
      <c r="AC70" s="295"/>
      <c r="AD70" s="295"/>
      <c r="AE70" s="295"/>
      <c r="AF70" s="295"/>
    </row>
    <row r="71" spans="1:32" s="16" customFormat="1" ht="165.95" customHeight="1">
      <c r="A71" s="55" t="s">
        <v>797</v>
      </c>
      <c r="B71" s="61" t="s">
        <v>179</v>
      </c>
      <c r="C71" s="74" t="s">
        <v>697</v>
      </c>
      <c r="D71" s="74" t="s">
        <v>666</v>
      </c>
      <c r="E71" s="75" t="s">
        <v>667</v>
      </c>
      <c r="F71" s="76" t="s">
        <v>698</v>
      </c>
      <c r="G71" s="76" t="s">
        <v>699</v>
      </c>
      <c r="H71" s="62"/>
      <c r="I71" s="62"/>
      <c r="J71" s="63" t="s">
        <v>31</v>
      </c>
      <c r="K71" s="63">
        <v>100</v>
      </c>
      <c r="L71" s="62">
        <v>710000000</v>
      </c>
      <c r="M71" s="62" t="s">
        <v>61</v>
      </c>
      <c r="N71" s="63" t="s">
        <v>664</v>
      </c>
      <c r="O71" s="65" t="s">
        <v>690</v>
      </c>
      <c r="P71" s="63" t="s">
        <v>671</v>
      </c>
      <c r="Q71" s="63" t="s">
        <v>672</v>
      </c>
      <c r="R71" s="55" t="s">
        <v>1546</v>
      </c>
      <c r="S71" s="63">
        <v>112</v>
      </c>
      <c r="T71" s="63" t="s">
        <v>673</v>
      </c>
      <c r="U71" s="78">
        <v>23904</v>
      </c>
      <c r="V71" s="67">
        <v>123</v>
      </c>
      <c r="W71" s="67">
        <f t="shared" si="3"/>
        <v>2940192</v>
      </c>
      <c r="X71" s="67">
        <f t="shared" si="4"/>
        <v>3293015.0400000005</v>
      </c>
      <c r="Y71" s="68" t="s">
        <v>213</v>
      </c>
      <c r="Z71" s="63">
        <v>2015</v>
      </c>
      <c r="AA71" s="47" t="s">
        <v>505</v>
      </c>
      <c r="AB71" s="55" t="s">
        <v>634</v>
      </c>
      <c r="AC71" s="295"/>
      <c r="AD71" s="295"/>
      <c r="AE71" s="295"/>
      <c r="AF71" s="295"/>
    </row>
    <row r="72" spans="1:32" s="16" customFormat="1" ht="165.95" customHeight="1">
      <c r="A72" s="55" t="s">
        <v>798</v>
      </c>
      <c r="B72" s="61" t="s">
        <v>179</v>
      </c>
      <c r="C72" s="74" t="s">
        <v>697</v>
      </c>
      <c r="D72" s="74" t="s">
        <v>666</v>
      </c>
      <c r="E72" s="75" t="s">
        <v>667</v>
      </c>
      <c r="F72" s="76" t="s">
        <v>698</v>
      </c>
      <c r="G72" s="76" t="s">
        <v>699</v>
      </c>
      <c r="H72" s="62"/>
      <c r="I72" s="62"/>
      <c r="J72" s="63" t="s">
        <v>31</v>
      </c>
      <c r="K72" s="63">
        <v>100</v>
      </c>
      <c r="L72" s="62">
        <v>710000000</v>
      </c>
      <c r="M72" s="62" t="s">
        <v>61</v>
      </c>
      <c r="N72" s="63" t="s">
        <v>664</v>
      </c>
      <c r="O72" s="65" t="s">
        <v>706</v>
      </c>
      <c r="P72" s="63" t="s">
        <v>671</v>
      </c>
      <c r="Q72" s="63" t="s">
        <v>672</v>
      </c>
      <c r="R72" s="55" t="s">
        <v>1546</v>
      </c>
      <c r="S72" s="63">
        <v>112</v>
      </c>
      <c r="T72" s="63" t="s">
        <v>673</v>
      </c>
      <c r="U72" s="78">
        <v>5594</v>
      </c>
      <c r="V72" s="67">
        <v>123</v>
      </c>
      <c r="W72" s="67">
        <f t="shared" si="3"/>
        <v>688062</v>
      </c>
      <c r="X72" s="67">
        <f t="shared" si="4"/>
        <v>770629.44000000006</v>
      </c>
      <c r="Y72" s="68" t="s">
        <v>213</v>
      </c>
      <c r="Z72" s="63">
        <v>2015</v>
      </c>
      <c r="AA72" s="47" t="s">
        <v>505</v>
      </c>
      <c r="AB72" s="55" t="s">
        <v>634</v>
      </c>
      <c r="AC72" s="295"/>
      <c r="AD72" s="295"/>
      <c r="AE72" s="295"/>
      <c r="AF72" s="295"/>
    </row>
    <row r="73" spans="1:32" s="16" customFormat="1" ht="165.95" customHeight="1">
      <c r="A73" s="55" t="s">
        <v>799</v>
      </c>
      <c r="B73" s="61" t="s">
        <v>179</v>
      </c>
      <c r="C73" s="74" t="s">
        <v>697</v>
      </c>
      <c r="D73" s="74" t="s">
        <v>666</v>
      </c>
      <c r="E73" s="75" t="s">
        <v>667</v>
      </c>
      <c r="F73" s="76" t="s">
        <v>698</v>
      </c>
      <c r="G73" s="76" t="s">
        <v>699</v>
      </c>
      <c r="H73" s="62"/>
      <c r="I73" s="62"/>
      <c r="J73" s="63" t="s">
        <v>31</v>
      </c>
      <c r="K73" s="63">
        <v>100</v>
      </c>
      <c r="L73" s="62">
        <v>710000000</v>
      </c>
      <c r="M73" s="62" t="s">
        <v>61</v>
      </c>
      <c r="N73" s="63" t="s">
        <v>664</v>
      </c>
      <c r="O73" s="65" t="s">
        <v>707</v>
      </c>
      <c r="P73" s="63" t="s">
        <v>671</v>
      </c>
      <c r="Q73" s="63" t="s">
        <v>672</v>
      </c>
      <c r="R73" s="55" t="s">
        <v>1546</v>
      </c>
      <c r="S73" s="63">
        <v>112</v>
      </c>
      <c r="T73" s="63" t="s">
        <v>673</v>
      </c>
      <c r="U73" s="78">
        <v>8324</v>
      </c>
      <c r="V73" s="67">
        <v>123</v>
      </c>
      <c r="W73" s="67">
        <f t="shared" si="3"/>
        <v>1023852</v>
      </c>
      <c r="X73" s="67">
        <f t="shared" si="4"/>
        <v>1146714.2400000002</v>
      </c>
      <c r="Y73" s="68" t="s">
        <v>213</v>
      </c>
      <c r="Z73" s="63">
        <v>2015</v>
      </c>
      <c r="AA73" s="47" t="s">
        <v>505</v>
      </c>
      <c r="AB73" s="55" t="s">
        <v>634</v>
      </c>
      <c r="AC73" s="295"/>
      <c r="AD73" s="295"/>
      <c r="AE73" s="295"/>
      <c r="AF73" s="295"/>
    </row>
    <row r="74" spans="1:32" s="16" customFormat="1" ht="165.95" customHeight="1">
      <c r="A74" s="55" t="s">
        <v>800</v>
      </c>
      <c r="B74" s="61" t="s">
        <v>179</v>
      </c>
      <c r="C74" s="74" t="s">
        <v>697</v>
      </c>
      <c r="D74" s="74" t="s">
        <v>666</v>
      </c>
      <c r="E74" s="75" t="s">
        <v>667</v>
      </c>
      <c r="F74" s="76" t="s">
        <v>698</v>
      </c>
      <c r="G74" s="76" t="s">
        <v>699</v>
      </c>
      <c r="H74" s="62"/>
      <c r="I74" s="62"/>
      <c r="J74" s="63" t="s">
        <v>31</v>
      </c>
      <c r="K74" s="63">
        <v>100</v>
      </c>
      <c r="L74" s="62">
        <v>710000000</v>
      </c>
      <c r="M74" s="62" t="s">
        <v>61</v>
      </c>
      <c r="N74" s="63" t="s">
        <v>664</v>
      </c>
      <c r="O74" s="65" t="s">
        <v>708</v>
      </c>
      <c r="P74" s="63" t="s">
        <v>671</v>
      </c>
      <c r="Q74" s="63" t="s">
        <v>672</v>
      </c>
      <c r="R74" s="55" t="s">
        <v>1546</v>
      </c>
      <c r="S74" s="63">
        <v>112</v>
      </c>
      <c r="T74" s="63" t="s">
        <v>673</v>
      </c>
      <c r="U74" s="78">
        <v>18480</v>
      </c>
      <c r="V74" s="67">
        <v>123</v>
      </c>
      <c r="W74" s="67">
        <f t="shared" si="3"/>
        <v>2273040</v>
      </c>
      <c r="X74" s="67">
        <f t="shared" si="4"/>
        <v>2545804.8000000003</v>
      </c>
      <c r="Y74" s="68" t="s">
        <v>213</v>
      </c>
      <c r="Z74" s="63">
        <v>2015</v>
      </c>
      <c r="AA74" s="47" t="s">
        <v>505</v>
      </c>
      <c r="AB74" s="55" t="s">
        <v>634</v>
      </c>
      <c r="AC74" s="295"/>
      <c r="AD74" s="295"/>
      <c r="AE74" s="295"/>
      <c r="AF74" s="295"/>
    </row>
    <row r="75" spans="1:32" s="16" customFormat="1" ht="165.95" customHeight="1">
      <c r="A75" s="55" t="s">
        <v>801</v>
      </c>
      <c r="B75" s="61" t="s">
        <v>179</v>
      </c>
      <c r="C75" s="74" t="s">
        <v>697</v>
      </c>
      <c r="D75" s="74" t="s">
        <v>666</v>
      </c>
      <c r="E75" s="75" t="s">
        <v>667</v>
      </c>
      <c r="F75" s="76" t="s">
        <v>698</v>
      </c>
      <c r="G75" s="76" t="s">
        <v>699</v>
      </c>
      <c r="H75" s="62"/>
      <c r="I75" s="62"/>
      <c r="J75" s="63" t="s">
        <v>31</v>
      </c>
      <c r="K75" s="63">
        <v>100</v>
      </c>
      <c r="L75" s="62">
        <v>710000000</v>
      </c>
      <c r="M75" s="62" t="s">
        <v>61</v>
      </c>
      <c r="N75" s="63" t="s">
        <v>664</v>
      </c>
      <c r="O75" s="65" t="s">
        <v>709</v>
      </c>
      <c r="P75" s="63" t="s">
        <v>671</v>
      </c>
      <c r="Q75" s="63" t="s">
        <v>672</v>
      </c>
      <c r="R75" s="55" t="s">
        <v>1546</v>
      </c>
      <c r="S75" s="63">
        <v>112</v>
      </c>
      <c r="T75" s="63" t="s">
        <v>673</v>
      </c>
      <c r="U75" s="78">
        <v>13532</v>
      </c>
      <c r="V75" s="67">
        <v>123</v>
      </c>
      <c r="W75" s="67">
        <f t="shared" si="3"/>
        <v>1664436</v>
      </c>
      <c r="X75" s="67">
        <f t="shared" si="4"/>
        <v>1864168.32</v>
      </c>
      <c r="Y75" s="68" t="s">
        <v>213</v>
      </c>
      <c r="Z75" s="63">
        <v>2015</v>
      </c>
      <c r="AA75" s="47" t="s">
        <v>505</v>
      </c>
      <c r="AB75" s="55" t="s">
        <v>634</v>
      </c>
      <c r="AC75" s="295"/>
      <c r="AD75" s="295"/>
      <c r="AE75" s="295"/>
      <c r="AF75" s="295"/>
    </row>
    <row r="76" spans="1:32" s="16" customFormat="1" ht="165.95" customHeight="1">
      <c r="A76" s="55" t="s">
        <v>802</v>
      </c>
      <c r="B76" s="61" t="s">
        <v>179</v>
      </c>
      <c r="C76" s="74" t="s">
        <v>697</v>
      </c>
      <c r="D76" s="74" t="s">
        <v>666</v>
      </c>
      <c r="E76" s="75" t="s">
        <v>667</v>
      </c>
      <c r="F76" s="76" t="s">
        <v>698</v>
      </c>
      <c r="G76" s="76" t="s">
        <v>699</v>
      </c>
      <c r="H76" s="62"/>
      <c r="I76" s="62"/>
      <c r="J76" s="63" t="s">
        <v>31</v>
      </c>
      <c r="K76" s="63">
        <v>100</v>
      </c>
      <c r="L76" s="62">
        <v>710000000</v>
      </c>
      <c r="M76" s="62" t="s">
        <v>61</v>
      </c>
      <c r="N76" s="63" t="s">
        <v>664</v>
      </c>
      <c r="O76" s="65" t="s">
        <v>692</v>
      </c>
      <c r="P76" s="63" t="s">
        <v>671</v>
      </c>
      <c r="Q76" s="63" t="s">
        <v>672</v>
      </c>
      <c r="R76" s="55" t="s">
        <v>1546</v>
      </c>
      <c r="S76" s="63">
        <v>112</v>
      </c>
      <c r="T76" s="63" t="s">
        <v>673</v>
      </c>
      <c r="U76" s="78">
        <v>31063</v>
      </c>
      <c r="V76" s="67">
        <v>123</v>
      </c>
      <c r="W76" s="67">
        <f t="shared" si="3"/>
        <v>3820749</v>
      </c>
      <c r="X76" s="67">
        <f t="shared" si="4"/>
        <v>4279238.8800000008</v>
      </c>
      <c r="Y76" s="68" t="s">
        <v>213</v>
      </c>
      <c r="Z76" s="63">
        <v>2015</v>
      </c>
      <c r="AA76" s="47" t="s">
        <v>505</v>
      </c>
      <c r="AB76" s="55" t="s">
        <v>634</v>
      </c>
      <c r="AC76" s="295"/>
      <c r="AD76" s="295"/>
      <c r="AE76" s="295"/>
      <c r="AF76" s="295"/>
    </row>
    <row r="77" spans="1:32" s="16" customFormat="1" ht="165.95" customHeight="1">
      <c r="A77" s="55" t="s">
        <v>803</v>
      </c>
      <c r="B77" s="61" t="s">
        <v>179</v>
      </c>
      <c r="C77" s="74" t="s">
        <v>697</v>
      </c>
      <c r="D77" s="74" t="s">
        <v>666</v>
      </c>
      <c r="E77" s="75" t="s">
        <v>667</v>
      </c>
      <c r="F77" s="76" t="s">
        <v>698</v>
      </c>
      <c r="G77" s="76" t="s">
        <v>699</v>
      </c>
      <c r="H77" s="62"/>
      <c r="I77" s="62"/>
      <c r="J77" s="63" t="s">
        <v>31</v>
      </c>
      <c r="K77" s="63">
        <v>100</v>
      </c>
      <c r="L77" s="62">
        <v>710000000</v>
      </c>
      <c r="M77" s="62" t="s">
        <v>61</v>
      </c>
      <c r="N77" s="63" t="s">
        <v>664</v>
      </c>
      <c r="O77" s="65" t="s">
        <v>740</v>
      </c>
      <c r="P77" s="63" t="s">
        <v>671</v>
      </c>
      <c r="Q77" s="63" t="s">
        <v>672</v>
      </c>
      <c r="R77" s="55" t="s">
        <v>1546</v>
      </c>
      <c r="S77" s="63">
        <v>112</v>
      </c>
      <c r="T77" s="63" t="s">
        <v>673</v>
      </c>
      <c r="U77" s="78">
        <v>5841</v>
      </c>
      <c r="V77" s="67">
        <v>123</v>
      </c>
      <c r="W77" s="67">
        <f t="shared" si="3"/>
        <v>718443</v>
      </c>
      <c r="X77" s="67">
        <f t="shared" si="4"/>
        <v>804656.16</v>
      </c>
      <c r="Y77" s="68" t="s">
        <v>213</v>
      </c>
      <c r="Z77" s="63">
        <v>2015</v>
      </c>
      <c r="AA77" s="47" t="s">
        <v>505</v>
      </c>
      <c r="AB77" s="55" t="s">
        <v>634</v>
      </c>
      <c r="AC77" s="295"/>
      <c r="AD77" s="295"/>
      <c r="AE77" s="295"/>
      <c r="AF77" s="295"/>
    </row>
    <row r="78" spans="1:32" s="16" customFormat="1" ht="165.95" customHeight="1">
      <c r="A78" s="55" t="s">
        <v>804</v>
      </c>
      <c r="B78" s="61" t="s">
        <v>179</v>
      </c>
      <c r="C78" s="74" t="s">
        <v>697</v>
      </c>
      <c r="D78" s="74" t="s">
        <v>666</v>
      </c>
      <c r="E78" s="75" t="s">
        <v>667</v>
      </c>
      <c r="F78" s="76" t="s">
        <v>698</v>
      </c>
      <c r="G78" s="76" t="s">
        <v>699</v>
      </c>
      <c r="H78" s="62"/>
      <c r="I78" s="62"/>
      <c r="J78" s="63" t="s">
        <v>31</v>
      </c>
      <c r="K78" s="63">
        <v>100</v>
      </c>
      <c r="L78" s="62">
        <v>710000000</v>
      </c>
      <c r="M78" s="62" t="s">
        <v>61</v>
      </c>
      <c r="N78" s="63" t="s">
        <v>664</v>
      </c>
      <c r="O78" s="65" t="s">
        <v>693</v>
      </c>
      <c r="P78" s="63" t="s">
        <v>671</v>
      </c>
      <c r="Q78" s="63" t="s">
        <v>672</v>
      </c>
      <c r="R78" s="55" t="s">
        <v>1546</v>
      </c>
      <c r="S78" s="63">
        <v>112</v>
      </c>
      <c r="T78" s="63" t="s">
        <v>673</v>
      </c>
      <c r="U78" s="78">
        <v>12903</v>
      </c>
      <c r="V78" s="67">
        <v>123</v>
      </c>
      <c r="W78" s="67">
        <f t="shared" si="3"/>
        <v>1587069</v>
      </c>
      <c r="X78" s="67">
        <f t="shared" si="4"/>
        <v>1777517.2800000003</v>
      </c>
      <c r="Y78" s="68" t="s">
        <v>213</v>
      </c>
      <c r="Z78" s="63">
        <v>2015</v>
      </c>
      <c r="AA78" s="47" t="s">
        <v>505</v>
      </c>
      <c r="AB78" s="55" t="s">
        <v>634</v>
      </c>
      <c r="AC78" s="295"/>
      <c r="AD78" s="295"/>
      <c r="AE78" s="295"/>
      <c r="AF78" s="295"/>
    </row>
    <row r="79" spans="1:32" s="16" customFormat="1" ht="165.95" customHeight="1">
      <c r="A79" s="55" t="s">
        <v>805</v>
      </c>
      <c r="B79" s="61" t="s">
        <v>179</v>
      </c>
      <c r="C79" s="74" t="s">
        <v>697</v>
      </c>
      <c r="D79" s="74" t="s">
        <v>666</v>
      </c>
      <c r="E79" s="75" t="s">
        <v>667</v>
      </c>
      <c r="F79" s="76" t="s">
        <v>698</v>
      </c>
      <c r="G79" s="76" t="s">
        <v>699</v>
      </c>
      <c r="H79" s="62"/>
      <c r="I79" s="62"/>
      <c r="J79" s="63" t="s">
        <v>31</v>
      </c>
      <c r="K79" s="63">
        <v>100</v>
      </c>
      <c r="L79" s="62">
        <v>710000000</v>
      </c>
      <c r="M79" s="62" t="s">
        <v>61</v>
      </c>
      <c r="N79" s="63" t="s">
        <v>664</v>
      </c>
      <c r="O79" s="65" t="s">
        <v>694</v>
      </c>
      <c r="P79" s="63" t="s">
        <v>671</v>
      </c>
      <c r="Q79" s="63" t="s">
        <v>672</v>
      </c>
      <c r="R79" s="55" t="s">
        <v>1546</v>
      </c>
      <c r="S79" s="63">
        <v>112</v>
      </c>
      <c r="T79" s="63" t="s">
        <v>673</v>
      </c>
      <c r="U79" s="78">
        <v>7982</v>
      </c>
      <c r="V79" s="67">
        <v>123</v>
      </c>
      <c r="W79" s="67">
        <f t="shared" si="3"/>
        <v>981786</v>
      </c>
      <c r="X79" s="67">
        <f t="shared" si="4"/>
        <v>1099600.32</v>
      </c>
      <c r="Y79" s="68" t="s">
        <v>213</v>
      </c>
      <c r="Z79" s="63">
        <v>2015</v>
      </c>
      <c r="AA79" s="47" t="s">
        <v>505</v>
      </c>
      <c r="AB79" s="55" t="s">
        <v>634</v>
      </c>
      <c r="AC79" s="295"/>
      <c r="AD79" s="295"/>
      <c r="AE79" s="295"/>
      <c r="AF79" s="295"/>
    </row>
    <row r="80" spans="1:32" s="16" customFormat="1" ht="165.95" customHeight="1">
      <c r="A80" s="55" t="s">
        <v>806</v>
      </c>
      <c r="B80" s="61" t="s">
        <v>179</v>
      </c>
      <c r="C80" s="74" t="s">
        <v>697</v>
      </c>
      <c r="D80" s="74" t="s">
        <v>666</v>
      </c>
      <c r="E80" s="75" t="s">
        <v>667</v>
      </c>
      <c r="F80" s="76" t="s">
        <v>698</v>
      </c>
      <c r="G80" s="76" t="s">
        <v>699</v>
      </c>
      <c r="H80" s="62"/>
      <c r="I80" s="62"/>
      <c r="J80" s="63" t="s">
        <v>31</v>
      </c>
      <c r="K80" s="63">
        <v>100</v>
      </c>
      <c r="L80" s="62">
        <v>710000000</v>
      </c>
      <c r="M80" s="62" t="s">
        <v>61</v>
      </c>
      <c r="N80" s="63" t="s">
        <v>664</v>
      </c>
      <c r="O80" s="65" t="s">
        <v>695</v>
      </c>
      <c r="P80" s="63" t="s">
        <v>671</v>
      </c>
      <c r="Q80" s="63" t="s">
        <v>672</v>
      </c>
      <c r="R80" s="55" t="s">
        <v>1546</v>
      </c>
      <c r="S80" s="63">
        <v>112</v>
      </c>
      <c r="T80" s="63" t="s">
        <v>673</v>
      </c>
      <c r="U80" s="78">
        <v>10426</v>
      </c>
      <c r="V80" s="67">
        <v>123</v>
      </c>
      <c r="W80" s="67">
        <f t="shared" si="3"/>
        <v>1282398</v>
      </c>
      <c r="X80" s="67">
        <f t="shared" si="4"/>
        <v>1436285.7600000002</v>
      </c>
      <c r="Y80" s="68" t="s">
        <v>213</v>
      </c>
      <c r="Z80" s="63">
        <v>2015</v>
      </c>
      <c r="AA80" s="47" t="s">
        <v>505</v>
      </c>
      <c r="AB80" s="55" t="s">
        <v>634</v>
      </c>
      <c r="AC80" s="295"/>
      <c r="AD80" s="295"/>
      <c r="AE80" s="295"/>
      <c r="AF80" s="295"/>
    </row>
    <row r="81" spans="1:32" s="16" customFormat="1" ht="165.95" customHeight="1">
      <c r="A81" s="55" t="s">
        <v>807</v>
      </c>
      <c r="B81" s="61" t="s">
        <v>179</v>
      </c>
      <c r="C81" s="74" t="s">
        <v>697</v>
      </c>
      <c r="D81" s="74" t="s">
        <v>666</v>
      </c>
      <c r="E81" s="75" t="s">
        <v>667</v>
      </c>
      <c r="F81" s="76" t="s">
        <v>698</v>
      </c>
      <c r="G81" s="76" t="s">
        <v>699</v>
      </c>
      <c r="H81" s="62"/>
      <c r="I81" s="62"/>
      <c r="J81" s="63" t="s">
        <v>31</v>
      </c>
      <c r="K81" s="63">
        <v>100</v>
      </c>
      <c r="L81" s="62">
        <v>710000000</v>
      </c>
      <c r="M81" s="62" t="s">
        <v>61</v>
      </c>
      <c r="N81" s="63" t="s">
        <v>664</v>
      </c>
      <c r="O81" s="65" t="s">
        <v>696</v>
      </c>
      <c r="P81" s="63" t="s">
        <v>671</v>
      </c>
      <c r="Q81" s="63" t="s">
        <v>672</v>
      </c>
      <c r="R81" s="55" t="s">
        <v>1546</v>
      </c>
      <c r="S81" s="63">
        <v>112</v>
      </c>
      <c r="T81" s="63" t="s">
        <v>673</v>
      </c>
      <c r="U81" s="78">
        <v>33621</v>
      </c>
      <c r="V81" s="67">
        <v>123</v>
      </c>
      <c r="W81" s="67">
        <f t="shared" si="3"/>
        <v>4135383</v>
      </c>
      <c r="X81" s="67">
        <f t="shared" si="4"/>
        <v>4631628.9600000009</v>
      </c>
      <c r="Y81" s="68" t="s">
        <v>213</v>
      </c>
      <c r="Z81" s="63">
        <v>2015</v>
      </c>
      <c r="AA81" s="47" t="s">
        <v>505</v>
      </c>
      <c r="AB81" s="55" t="s">
        <v>634</v>
      </c>
      <c r="AC81" s="295"/>
      <c r="AD81" s="295"/>
      <c r="AE81" s="295"/>
      <c r="AF81" s="295"/>
    </row>
    <row r="82" spans="1:32" s="16" customFormat="1" ht="165.95" customHeight="1">
      <c r="A82" s="55" t="s">
        <v>808</v>
      </c>
      <c r="B82" s="61" t="s">
        <v>179</v>
      </c>
      <c r="C82" s="74" t="s">
        <v>697</v>
      </c>
      <c r="D82" s="74" t="s">
        <v>666</v>
      </c>
      <c r="E82" s="75" t="s">
        <v>667</v>
      </c>
      <c r="F82" s="76" t="s">
        <v>698</v>
      </c>
      <c r="G82" s="76" t="s">
        <v>699</v>
      </c>
      <c r="H82" s="62"/>
      <c r="I82" s="62"/>
      <c r="J82" s="63" t="s">
        <v>31</v>
      </c>
      <c r="K82" s="63">
        <v>100</v>
      </c>
      <c r="L82" s="62">
        <v>710000000</v>
      </c>
      <c r="M82" s="62" t="s">
        <v>61</v>
      </c>
      <c r="N82" s="63" t="s">
        <v>664</v>
      </c>
      <c r="O82" s="65" t="s">
        <v>710</v>
      </c>
      <c r="P82" s="63" t="s">
        <v>671</v>
      </c>
      <c r="Q82" s="63" t="s">
        <v>672</v>
      </c>
      <c r="R82" s="55" t="s">
        <v>1546</v>
      </c>
      <c r="S82" s="63">
        <v>112</v>
      </c>
      <c r="T82" s="63" t="s">
        <v>673</v>
      </c>
      <c r="U82" s="78">
        <v>24251</v>
      </c>
      <c r="V82" s="67">
        <v>123</v>
      </c>
      <c r="W82" s="67">
        <f t="shared" si="3"/>
        <v>2982873</v>
      </c>
      <c r="X82" s="67">
        <f t="shared" si="4"/>
        <v>3340817.7600000002</v>
      </c>
      <c r="Y82" s="68" t="s">
        <v>213</v>
      </c>
      <c r="Z82" s="63">
        <v>2015</v>
      </c>
      <c r="AA82" s="47" t="s">
        <v>505</v>
      </c>
      <c r="AB82" s="55" t="s">
        <v>634</v>
      </c>
      <c r="AC82" s="295"/>
      <c r="AD82" s="295"/>
      <c r="AE82" s="295"/>
      <c r="AF82" s="295"/>
    </row>
    <row r="83" spans="1:32" s="16" customFormat="1" ht="165.95" customHeight="1">
      <c r="A83" s="55" t="s">
        <v>809</v>
      </c>
      <c r="B83" s="61" t="s">
        <v>179</v>
      </c>
      <c r="C83" s="74" t="s">
        <v>697</v>
      </c>
      <c r="D83" s="74" t="s">
        <v>666</v>
      </c>
      <c r="E83" s="75" t="s">
        <v>667</v>
      </c>
      <c r="F83" s="76" t="s">
        <v>698</v>
      </c>
      <c r="G83" s="76" t="s">
        <v>699</v>
      </c>
      <c r="H83" s="62"/>
      <c r="I83" s="62"/>
      <c r="J83" s="63" t="s">
        <v>31</v>
      </c>
      <c r="K83" s="63">
        <v>100</v>
      </c>
      <c r="L83" s="62">
        <v>710000000</v>
      </c>
      <c r="M83" s="62" t="s">
        <v>61</v>
      </c>
      <c r="N83" s="63" t="s">
        <v>664</v>
      </c>
      <c r="O83" s="65" t="s">
        <v>711</v>
      </c>
      <c r="P83" s="63" t="s">
        <v>671</v>
      </c>
      <c r="Q83" s="63" t="s">
        <v>672</v>
      </c>
      <c r="R83" s="55" t="s">
        <v>1546</v>
      </c>
      <c r="S83" s="63">
        <v>112</v>
      </c>
      <c r="T83" s="63" t="s">
        <v>673</v>
      </c>
      <c r="U83" s="78">
        <v>3063</v>
      </c>
      <c r="V83" s="67">
        <v>123</v>
      </c>
      <c r="W83" s="67">
        <f t="shared" si="3"/>
        <v>376749</v>
      </c>
      <c r="X83" s="67">
        <f t="shared" si="4"/>
        <v>421958.88000000006</v>
      </c>
      <c r="Y83" s="68" t="s">
        <v>213</v>
      </c>
      <c r="Z83" s="63">
        <v>2015</v>
      </c>
      <c r="AA83" s="47" t="s">
        <v>505</v>
      </c>
      <c r="AB83" s="55" t="s">
        <v>634</v>
      </c>
      <c r="AC83" s="295"/>
      <c r="AD83" s="295"/>
      <c r="AE83" s="295"/>
      <c r="AF83" s="295"/>
    </row>
    <row r="84" spans="1:32" s="16" customFormat="1" ht="165.95" customHeight="1">
      <c r="A84" s="55" t="s">
        <v>810</v>
      </c>
      <c r="B84" s="61" t="s">
        <v>179</v>
      </c>
      <c r="C84" s="74" t="s">
        <v>697</v>
      </c>
      <c r="D84" s="74" t="s">
        <v>666</v>
      </c>
      <c r="E84" s="75" t="s">
        <v>667</v>
      </c>
      <c r="F84" s="76" t="s">
        <v>698</v>
      </c>
      <c r="G84" s="76" t="s">
        <v>699</v>
      </c>
      <c r="H84" s="62"/>
      <c r="I84" s="62"/>
      <c r="J84" s="63" t="s">
        <v>31</v>
      </c>
      <c r="K84" s="63">
        <v>100</v>
      </c>
      <c r="L84" s="62">
        <v>710000000</v>
      </c>
      <c r="M84" s="62" t="s">
        <v>61</v>
      </c>
      <c r="N84" s="63" t="s">
        <v>664</v>
      </c>
      <c r="O84" s="65" t="s">
        <v>712</v>
      </c>
      <c r="P84" s="63" t="s">
        <v>671</v>
      </c>
      <c r="Q84" s="63" t="s">
        <v>672</v>
      </c>
      <c r="R84" s="55" t="s">
        <v>1546</v>
      </c>
      <c r="S84" s="63">
        <v>112</v>
      </c>
      <c r="T84" s="63" t="s">
        <v>673</v>
      </c>
      <c r="U84" s="78">
        <v>2829</v>
      </c>
      <c r="V84" s="67">
        <v>123</v>
      </c>
      <c r="W84" s="67">
        <f t="shared" si="3"/>
        <v>347967</v>
      </c>
      <c r="X84" s="67">
        <f t="shared" si="4"/>
        <v>389723.04000000004</v>
      </c>
      <c r="Y84" s="68" t="s">
        <v>213</v>
      </c>
      <c r="Z84" s="63">
        <v>2015</v>
      </c>
      <c r="AA84" s="47" t="s">
        <v>505</v>
      </c>
      <c r="AB84" s="55" t="s">
        <v>634</v>
      </c>
      <c r="AC84" s="295"/>
      <c r="AD84" s="295"/>
      <c r="AE84" s="295"/>
      <c r="AF84" s="295"/>
    </row>
    <row r="85" spans="1:32" ht="165.95" customHeight="1">
      <c r="A85" s="55" t="s">
        <v>811</v>
      </c>
      <c r="B85" s="61" t="s">
        <v>179</v>
      </c>
      <c r="C85" s="74" t="s">
        <v>697</v>
      </c>
      <c r="D85" s="74" t="s">
        <v>666</v>
      </c>
      <c r="E85" s="75" t="s">
        <v>667</v>
      </c>
      <c r="F85" s="76" t="s">
        <v>698</v>
      </c>
      <c r="G85" s="76" t="s">
        <v>699</v>
      </c>
      <c r="H85" s="62"/>
      <c r="I85" s="62"/>
      <c r="J85" s="63" t="s">
        <v>31</v>
      </c>
      <c r="K85" s="63">
        <v>100</v>
      </c>
      <c r="L85" s="62">
        <v>710000000</v>
      </c>
      <c r="M85" s="62" t="s">
        <v>61</v>
      </c>
      <c r="N85" s="63" t="s">
        <v>664</v>
      </c>
      <c r="O85" s="65" t="s">
        <v>713</v>
      </c>
      <c r="P85" s="63" t="s">
        <v>671</v>
      </c>
      <c r="Q85" s="63" t="s">
        <v>672</v>
      </c>
      <c r="R85" s="55" t="s">
        <v>1546</v>
      </c>
      <c r="S85" s="63">
        <v>112</v>
      </c>
      <c r="T85" s="63" t="s">
        <v>673</v>
      </c>
      <c r="U85" s="78">
        <v>1057</v>
      </c>
      <c r="V85" s="67">
        <v>123</v>
      </c>
      <c r="W85" s="67">
        <f t="shared" si="3"/>
        <v>130011</v>
      </c>
      <c r="X85" s="67">
        <f t="shared" si="4"/>
        <v>145612.32</v>
      </c>
      <c r="Y85" s="68" t="s">
        <v>213</v>
      </c>
      <c r="Z85" s="63">
        <v>2015</v>
      </c>
      <c r="AA85" s="47" t="s">
        <v>505</v>
      </c>
      <c r="AB85" s="55" t="s">
        <v>634</v>
      </c>
      <c r="AC85" s="293"/>
      <c r="AD85" s="293"/>
      <c r="AE85" s="293"/>
      <c r="AF85" s="293"/>
    </row>
    <row r="86" spans="1:32" ht="165.95" customHeight="1">
      <c r="A86" s="55" t="s">
        <v>812</v>
      </c>
      <c r="B86" s="61" t="s">
        <v>179</v>
      </c>
      <c r="C86" s="74" t="s">
        <v>697</v>
      </c>
      <c r="D86" s="74" t="s">
        <v>666</v>
      </c>
      <c r="E86" s="75" t="s">
        <v>667</v>
      </c>
      <c r="F86" s="76" t="s">
        <v>698</v>
      </c>
      <c r="G86" s="76" t="s">
        <v>699</v>
      </c>
      <c r="H86" s="62"/>
      <c r="I86" s="62"/>
      <c r="J86" s="63" t="s">
        <v>31</v>
      </c>
      <c r="K86" s="63">
        <v>100</v>
      </c>
      <c r="L86" s="62">
        <v>710000000</v>
      </c>
      <c r="M86" s="62" t="s">
        <v>61</v>
      </c>
      <c r="N86" s="63" t="s">
        <v>664</v>
      </c>
      <c r="O86" s="65" t="s">
        <v>714</v>
      </c>
      <c r="P86" s="63" t="s">
        <v>671</v>
      </c>
      <c r="Q86" s="63" t="s">
        <v>672</v>
      </c>
      <c r="R86" s="55" t="s">
        <v>1546</v>
      </c>
      <c r="S86" s="63">
        <v>112</v>
      </c>
      <c r="T86" s="63" t="s">
        <v>673</v>
      </c>
      <c r="U86" s="78">
        <v>3935</v>
      </c>
      <c r="V86" s="67">
        <v>123</v>
      </c>
      <c r="W86" s="67">
        <f t="shared" si="3"/>
        <v>484005</v>
      </c>
      <c r="X86" s="67">
        <f t="shared" si="4"/>
        <v>542085.60000000009</v>
      </c>
      <c r="Y86" s="68" t="s">
        <v>213</v>
      </c>
      <c r="Z86" s="63">
        <v>2015</v>
      </c>
      <c r="AA86" s="47" t="s">
        <v>505</v>
      </c>
      <c r="AB86" s="55" t="s">
        <v>634</v>
      </c>
      <c r="AC86" s="293"/>
      <c r="AD86" s="293"/>
      <c r="AE86" s="293"/>
      <c r="AF86" s="293"/>
    </row>
    <row r="87" spans="1:32" ht="165.95" customHeight="1">
      <c r="A87" s="55" t="s">
        <v>813</v>
      </c>
      <c r="B87" s="61" t="s">
        <v>179</v>
      </c>
      <c r="C87" s="74" t="s">
        <v>697</v>
      </c>
      <c r="D87" s="74" t="s">
        <v>666</v>
      </c>
      <c r="E87" s="75" t="s">
        <v>667</v>
      </c>
      <c r="F87" s="76" t="s">
        <v>698</v>
      </c>
      <c r="G87" s="76" t="s">
        <v>699</v>
      </c>
      <c r="H87" s="62"/>
      <c r="I87" s="62"/>
      <c r="J87" s="63" t="s">
        <v>31</v>
      </c>
      <c r="K87" s="63">
        <v>100</v>
      </c>
      <c r="L87" s="62">
        <v>710000000</v>
      </c>
      <c r="M87" s="62" t="s">
        <v>61</v>
      </c>
      <c r="N87" s="63" t="s">
        <v>664</v>
      </c>
      <c r="O87" s="65" t="s">
        <v>715</v>
      </c>
      <c r="P87" s="63" t="s">
        <v>671</v>
      </c>
      <c r="Q87" s="63" t="s">
        <v>672</v>
      </c>
      <c r="R87" s="55" t="s">
        <v>1546</v>
      </c>
      <c r="S87" s="63">
        <v>112</v>
      </c>
      <c r="T87" s="63" t="s">
        <v>673</v>
      </c>
      <c r="U87" s="78">
        <v>7622</v>
      </c>
      <c r="V87" s="67">
        <v>123</v>
      </c>
      <c r="W87" s="67">
        <f t="shared" si="3"/>
        <v>937506</v>
      </c>
      <c r="X87" s="67">
        <f t="shared" si="4"/>
        <v>1050006.7200000002</v>
      </c>
      <c r="Y87" s="68" t="s">
        <v>213</v>
      </c>
      <c r="Z87" s="63">
        <v>2015</v>
      </c>
      <c r="AA87" s="47" t="s">
        <v>505</v>
      </c>
      <c r="AB87" s="55" t="s">
        <v>634</v>
      </c>
      <c r="AC87" s="293"/>
      <c r="AD87" s="293"/>
      <c r="AE87" s="293"/>
      <c r="AF87" s="293"/>
    </row>
    <row r="88" spans="1:32" ht="165.95" customHeight="1">
      <c r="A88" s="55" t="s">
        <v>814</v>
      </c>
      <c r="B88" s="61" t="s">
        <v>179</v>
      </c>
      <c r="C88" s="74" t="s">
        <v>697</v>
      </c>
      <c r="D88" s="74" t="s">
        <v>666</v>
      </c>
      <c r="E88" s="75" t="s">
        <v>667</v>
      </c>
      <c r="F88" s="76" t="s">
        <v>698</v>
      </c>
      <c r="G88" s="76" t="s">
        <v>699</v>
      </c>
      <c r="H88" s="62"/>
      <c r="I88" s="62"/>
      <c r="J88" s="63" t="s">
        <v>31</v>
      </c>
      <c r="K88" s="63">
        <v>100</v>
      </c>
      <c r="L88" s="62">
        <v>710000000</v>
      </c>
      <c r="M88" s="62" t="s">
        <v>61</v>
      </c>
      <c r="N88" s="63" t="s">
        <v>664</v>
      </c>
      <c r="O88" s="65" t="s">
        <v>716</v>
      </c>
      <c r="P88" s="63" t="s">
        <v>671</v>
      </c>
      <c r="Q88" s="63" t="s">
        <v>672</v>
      </c>
      <c r="R88" s="55" t="s">
        <v>1546</v>
      </c>
      <c r="S88" s="63">
        <v>112</v>
      </c>
      <c r="T88" s="63" t="s">
        <v>673</v>
      </c>
      <c r="U88" s="78">
        <v>6942</v>
      </c>
      <c r="V88" s="67">
        <v>123</v>
      </c>
      <c r="W88" s="67">
        <f t="shared" si="3"/>
        <v>853866</v>
      </c>
      <c r="X88" s="67">
        <f t="shared" si="4"/>
        <v>956329.92</v>
      </c>
      <c r="Y88" s="68" t="s">
        <v>213</v>
      </c>
      <c r="Z88" s="63">
        <v>2015</v>
      </c>
      <c r="AA88" s="47" t="s">
        <v>505</v>
      </c>
      <c r="AB88" s="55" t="s">
        <v>634</v>
      </c>
      <c r="AC88" s="293"/>
      <c r="AD88" s="293"/>
      <c r="AE88" s="293"/>
      <c r="AF88" s="293"/>
    </row>
    <row r="89" spans="1:32" s="51" customFormat="1" ht="165.95" customHeight="1">
      <c r="A89" s="55" t="s">
        <v>815</v>
      </c>
      <c r="B89" s="61" t="s">
        <v>179</v>
      </c>
      <c r="C89" s="74" t="s">
        <v>697</v>
      </c>
      <c r="D89" s="74" t="s">
        <v>666</v>
      </c>
      <c r="E89" s="75" t="s">
        <v>667</v>
      </c>
      <c r="F89" s="76" t="s">
        <v>698</v>
      </c>
      <c r="G89" s="76" t="s">
        <v>699</v>
      </c>
      <c r="H89" s="62"/>
      <c r="I89" s="62"/>
      <c r="J89" s="63" t="s">
        <v>31</v>
      </c>
      <c r="K89" s="63">
        <v>100</v>
      </c>
      <c r="L89" s="62">
        <v>710000000</v>
      </c>
      <c r="M89" s="62" t="s">
        <v>61</v>
      </c>
      <c r="N89" s="63" t="s">
        <v>664</v>
      </c>
      <c r="O89" s="65" t="s">
        <v>717</v>
      </c>
      <c r="P89" s="63" t="s">
        <v>671</v>
      </c>
      <c r="Q89" s="63" t="s">
        <v>672</v>
      </c>
      <c r="R89" s="55" t="s">
        <v>1546</v>
      </c>
      <c r="S89" s="63">
        <v>112</v>
      </c>
      <c r="T89" s="63" t="s">
        <v>673</v>
      </c>
      <c r="U89" s="78">
        <v>7745</v>
      </c>
      <c r="V89" s="67">
        <v>123</v>
      </c>
      <c r="W89" s="67">
        <f t="shared" si="3"/>
        <v>952635</v>
      </c>
      <c r="X89" s="67">
        <f t="shared" si="4"/>
        <v>1066951.2000000002</v>
      </c>
      <c r="Y89" s="68" t="s">
        <v>213</v>
      </c>
      <c r="Z89" s="63">
        <v>2015</v>
      </c>
      <c r="AA89" s="47" t="s">
        <v>505</v>
      </c>
      <c r="AB89" s="55" t="s">
        <v>634</v>
      </c>
      <c r="AC89" s="292"/>
      <c r="AD89" s="292"/>
      <c r="AE89" s="292"/>
      <c r="AF89" s="292"/>
    </row>
    <row r="90" spans="1:32" s="51" customFormat="1" ht="165.95" customHeight="1">
      <c r="A90" s="55" t="s">
        <v>816</v>
      </c>
      <c r="B90" s="61" t="s">
        <v>179</v>
      </c>
      <c r="C90" s="74" t="s">
        <v>697</v>
      </c>
      <c r="D90" s="74" t="s">
        <v>666</v>
      </c>
      <c r="E90" s="75" t="s">
        <v>667</v>
      </c>
      <c r="F90" s="76" t="s">
        <v>698</v>
      </c>
      <c r="G90" s="76" t="s">
        <v>699</v>
      </c>
      <c r="H90" s="62"/>
      <c r="I90" s="62"/>
      <c r="J90" s="63" t="s">
        <v>31</v>
      </c>
      <c r="K90" s="63">
        <v>100</v>
      </c>
      <c r="L90" s="62">
        <v>710000000</v>
      </c>
      <c r="M90" s="62" t="s">
        <v>61</v>
      </c>
      <c r="N90" s="63" t="s">
        <v>664</v>
      </c>
      <c r="O90" s="65" t="s">
        <v>718</v>
      </c>
      <c r="P90" s="63" t="s">
        <v>671</v>
      </c>
      <c r="Q90" s="63" t="s">
        <v>672</v>
      </c>
      <c r="R90" s="55" t="s">
        <v>1546</v>
      </c>
      <c r="S90" s="63">
        <v>112</v>
      </c>
      <c r="T90" s="63" t="s">
        <v>673</v>
      </c>
      <c r="U90" s="78">
        <v>2478</v>
      </c>
      <c r="V90" s="67">
        <v>123</v>
      </c>
      <c r="W90" s="67">
        <f t="shared" si="3"/>
        <v>304794</v>
      </c>
      <c r="X90" s="67">
        <f t="shared" si="4"/>
        <v>341369.28</v>
      </c>
      <c r="Y90" s="68" t="s">
        <v>213</v>
      </c>
      <c r="Z90" s="63">
        <v>2015</v>
      </c>
      <c r="AA90" s="47" t="s">
        <v>505</v>
      </c>
      <c r="AB90" s="55" t="s">
        <v>634</v>
      </c>
      <c r="AC90" s="292"/>
      <c r="AD90" s="292"/>
      <c r="AE90" s="292"/>
      <c r="AF90" s="292"/>
    </row>
    <row r="91" spans="1:32" s="51" customFormat="1" ht="165.95" customHeight="1">
      <c r="A91" s="55" t="s">
        <v>817</v>
      </c>
      <c r="B91" s="61" t="s">
        <v>179</v>
      </c>
      <c r="C91" s="79" t="s">
        <v>719</v>
      </c>
      <c r="D91" s="79" t="s">
        <v>666</v>
      </c>
      <c r="E91" s="79" t="s">
        <v>667</v>
      </c>
      <c r="F91" s="79" t="s">
        <v>720</v>
      </c>
      <c r="G91" s="79" t="s">
        <v>721</v>
      </c>
      <c r="H91" s="62"/>
      <c r="I91" s="62"/>
      <c r="J91" s="63" t="s">
        <v>31</v>
      </c>
      <c r="K91" s="63">
        <v>100</v>
      </c>
      <c r="L91" s="62">
        <v>710000000</v>
      </c>
      <c r="M91" s="62" t="s">
        <v>61</v>
      </c>
      <c r="N91" s="63" t="s">
        <v>664</v>
      </c>
      <c r="O91" s="65" t="s">
        <v>700</v>
      </c>
      <c r="P91" s="63" t="s">
        <v>671</v>
      </c>
      <c r="Q91" s="63" t="s">
        <v>672</v>
      </c>
      <c r="R91" s="55" t="s">
        <v>1546</v>
      </c>
      <c r="S91" s="63">
        <v>112</v>
      </c>
      <c r="T91" s="63" t="s">
        <v>673</v>
      </c>
      <c r="U91" s="73">
        <v>43384</v>
      </c>
      <c r="V91" s="67">
        <v>150</v>
      </c>
      <c r="W91" s="67">
        <f>U91*V91</f>
        <v>6507600</v>
      </c>
      <c r="X91" s="67">
        <f>W91*1.12</f>
        <v>7288512.0000000009</v>
      </c>
      <c r="Y91" s="68" t="s">
        <v>213</v>
      </c>
      <c r="Z91" s="63">
        <v>2015</v>
      </c>
      <c r="AA91" s="47" t="s">
        <v>505</v>
      </c>
      <c r="AB91" s="55" t="s">
        <v>634</v>
      </c>
      <c r="AC91" s="292"/>
      <c r="AD91" s="292"/>
      <c r="AE91" s="292"/>
      <c r="AF91" s="292"/>
    </row>
    <row r="92" spans="1:32" s="51" customFormat="1" ht="165.95" customHeight="1">
      <c r="A92" s="55" t="s">
        <v>818</v>
      </c>
      <c r="B92" s="61" t="s">
        <v>179</v>
      </c>
      <c r="C92" s="80" t="s">
        <v>719</v>
      </c>
      <c r="D92" s="80" t="s">
        <v>666</v>
      </c>
      <c r="E92" s="80" t="s">
        <v>667</v>
      </c>
      <c r="F92" s="80" t="s">
        <v>720</v>
      </c>
      <c r="G92" s="80" t="s">
        <v>721</v>
      </c>
      <c r="H92" s="62"/>
      <c r="I92" s="62"/>
      <c r="J92" s="63" t="s">
        <v>31</v>
      </c>
      <c r="K92" s="63">
        <v>100</v>
      </c>
      <c r="L92" s="62">
        <v>710000000</v>
      </c>
      <c r="M92" s="62" t="s">
        <v>61</v>
      </c>
      <c r="N92" s="63" t="s">
        <v>664</v>
      </c>
      <c r="O92" s="65" t="s">
        <v>670</v>
      </c>
      <c r="P92" s="63" t="s">
        <v>671</v>
      </c>
      <c r="Q92" s="63" t="s">
        <v>672</v>
      </c>
      <c r="R92" s="55" t="s">
        <v>1546</v>
      </c>
      <c r="S92" s="63">
        <v>112</v>
      </c>
      <c r="T92" s="63" t="s">
        <v>673</v>
      </c>
      <c r="U92" s="77">
        <v>6814</v>
      </c>
      <c r="V92" s="67">
        <v>150</v>
      </c>
      <c r="W92" s="67">
        <f t="shared" ref="W92:W106" si="5">U92*V92</f>
        <v>1022100</v>
      </c>
      <c r="X92" s="67">
        <f t="shared" ref="X92:X106" si="6">W92*1.12</f>
        <v>1144752</v>
      </c>
      <c r="Y92" s="68" t="s">
        <v>213</v>
      </c>
      <c r="Z92" s="63">
        <v>2015</v>
      </c>
      <c r="AA92" s="47" t="s">
        <v>505</v>
      </c>
      <c r="AB92" s="55" t="s">
        <v>634</v>
      </c>
      <c r="AC92" s="292"/>
      <c r="AD92" s="292"/>
      <c r="AE92" s="292"/>
      <c r="AF92" s="292"/>
    </row>
    <row r="93" spans="1:32" s="51" customFormat="1" ht="165.95" customHeight="1">
      <c r="A93" s="55" t="s">
        <v>819</v>
      </c>
      <c r="B93" s="61" t="s">
        <v>179</v>
      </c>
      <c r="C93" s="80" t="s">
        <v>719</v>
      </c>
      <c r="D93" s="80" t="s">
        <v>666</v>
      </c>
      <c r="E93" s="80" t="s">
        <v>667</v>
      </c>
      <c r="F93" s="80" t="s">
        <v>720</v>
      </c>
      <c r="G93" s="80" t="s">
        <v>721</v>
      </c>
      <c r="H93" s="62"/>
      <c r="I93" s="62"/>
      <c r="J93" s="63" t="s">
        <v>31</v>
      </c>
      <c r="K93" s="63">
        <v>100</v>
      </c>
      <c r="L93" s="62">
        <v>710000000</v>
      </c>
      <c r="M93" s="62" t="s">
        <v>61</v>
      </c>
      <c r="N93" s="63" t="s">
        <v>664</v>
      </c>
      <c r="O93" s="65" t="s">
        <v>674</v>
      </c>
      <c r="P93" s="63" t="s">
        <v>671</v>
      </c>
      <c r="Q93" s="63" t="s">
        <v>672</v>
      </c>
      <c r="R93" s="55" t="s">
        <v>1546</v>
      </c>
      <c r="S93" s="63">
        <v>112</v>
      </c>
      <c r="T93" s="63" t="s">
        <v>673</v>
      </c>
      <c r="U93" s="77">
        <v>140</v>
      </c>
      <c r="V93" s="67">
        <v>150</v>
      </c>
      <c r="W93" s="67">
        <f t="shared" si="5"/>
        <v>21000</v>
      </c>
      <c r="X93" s="67">
        <f t="shared" si="6"/>
        <v>23520.000000000004</v>
      </c>
      <c r="Y93" s="68" t="s">
        <v>213</v>
      </c>
      <c r="Z93" s="63">
        <v>2015</v>
      </c>
      <c r="AA93" s="47" t="s">
        <v>505</v>
      </c>
      <c r="AB93" s="55" t="s">
        <v>634</v>
      </c>
      <c r="AC93" s="292"/>
      <c r="AD93" s="292"/>
      <c r="AE93" s="292"/>
      <c r="AF93" s="292"/>
    </row>
    <row r="94" spans="1:32" s="51" customFormat="1" ht="165.95" customHeight="1">
      <c r="A94" s="55" t="s">
        <v>820</v>
      </c>
      <c r="B94" s="61" t="s">
        <v>179</v>
      </c>
      <c r="C94" s="80" t="s">
        <v>719</v>
      </c>
      <c r="D94" s="80" t="s">
        <v>666</v>
      </c>
      <c r="E94" s="80" t="s">
        <v>667</v>
      </c>
      <c r="F94" s="80" t="s">
        <v>720</v>
      </c>
      <c r="G94" s="80" t="s">
        <v>721</v>
      </c>
      <c r="H94" s="62"/>
      <c r="I94" s="62"/>
      <c r="J94" s="63" t="s">
        <v>31</v>
      </c>
      <c r="K94" s="63">
        <v>100</v>
      </c>
      <c r="L94" s="62">
        <v>710000000</v>
      </c>
      <c r="M94" s="62" t="s">
        <v>61</v>
      </c>
      <c r="N94" s="63" t="s">
        <v>664</v>
      </c>
      <c r="O94" s="65" t="s">
        <v>701</v>
      </c>
      <c r="P94" s="63" t="s">
        <v>671</v>
      </c>
      <c r="Q94" s="63" t="s">
        <v>672</v>
      </c>
      <c r="R94" s="55" t="s">
        <v>1546</v>
      </c>
      <c r="S94" s="63">
        <v>112</v>
      </c>
      <c r="T94" s="63" t="s">
        <v>673</v>
      </c>
      <c r="U94" s="77">
        <v>30072</v>
      </c>
      <c r="V94" s="67">
        <v>150</v>
      </c>
      <c r="W94" s="67">
        <f t="shared" si="5"/>
        <v>4510800</v>
      </c>
      <c r="X94" s="67">
        <f t="shared" si="6"/>
        <v>5052096.0000000009</v>
      </c>
      <c r="Y94" s="68" t="s">
        <v>213</v>
      </c>
      <c r="Z94" s="63">
        <v>2015</v>
      </c>
      <c r="AA94" s="47" t="s">
        <v>505</v>
      </c>
      <c r="AB94" s="55" t="s">
        <v>634</v>
      </c>
      <c r="AC94" s="292"/>
      <c r="AD94" s="292"/>
      <c r="AE94" s="292"/>
      <c r="AF94" s="292"/>
    </row>
    <row r="95" spans="1:32" s="51" customFormat="1" ht="165.95" customHeight="1">
      <c r="A95" s="55" t="s">
        <v>821</v>
      </c>
      <c r="B95" s="61" t="s">
        <v>179</v>
      </c>
      <c r="C95" s="80" t="s">
        <v>719</v>
      </c>
      <c r="D95" s="80" t="s">
        <v>666</v>
      </c>
      <c r="E95" s="80" t="s">
        <v>667</v>
      </c>
      <c r="F95" s="80" t="s">
        <v>720</v>
      </c>
      <c r="G95" s="80" t="s">
        <v>721</v>
      </c>
      <c r="H95" s="62"/>
      <c r="I95" s="62"/>
      <c r="J95" s="63" t="s">
        <v>31</v>
      </c>
      <c r="K95" s="63">
        <v>100</v>
      </c>
      <c r="L95" s="62">
        <v>710000000</v>
      </c>
      <c r="M95" s="62" t="s">
        <v>61</v>
      </c>
      <c r="N95" s="63" t="s">
        <v>664</v>
      </c>
      <c r="O95" s="65" t="s">
        <v>682</v>
      </c>
      <c r="P95" s="63" t="s">
        <v>671</v>
      </c>
      <c r="Q95" s="63" t="s">
        <v>672</v>
      </c>
      <c r="R95" s="55" t="s">
        <v>1546</v>
      </c>
      <c r="S95" s="63">
        <v>112</v>
      </c>
      <c r="T95" s="63" t="s">
        <v>673</v>
      </c>
      <c r="U95" s="78">
        <v>20596</v>
      </c>
      <c r="V95" s="67">
        <v>150</v>
      </c>
      <c r="W95" s="67">
        <f t="shared" si="5"/>
        <v>3089400</v>
      </c>
      <c r="X95" s="67">
        <f t="shared" si="6"/>
        <v>3460128.0000000005</v>
      </c>
      <c r="Y95" s="68" t="s">
        <v>213</v>
      </c>
      <c r="Z95" s="63">
        <v>2015</v>
      </c>
      <c r="AA95" s="47" t="s">
        <v>505</v>
      </c>
      <c r="AB95" s="55" t="s">
        <v>634</v>
      </c>
      <c r="AC95" s="292"/>
      <c r="AD95" s="292"/>
      <c r="AE95" s="292"/>
      <c r="AF95" s="292"/>
    </row>
    <row r="96" spans="1:32" s="51" customFormat="1" ht="165.95" customHeight="1">
      <c r="A96" s="55" t="s">
        <v>822</v>
      </c>
      <c r="B96" s="61" t="s">
        <v>179</v>
      </c>
      <c r="C96" s="80" t="s">
        <v>719</v>
      </c>
      <c r="D96" s="80" t="s">
        <v>666</v>
      </c>
      <c r="E96" s="80" t="s">
        <v>667</v>
      </c>
      <c r="F96" s="80" t="s">
        <v>720</v>
      </c>
      <c r="G96" s="80" t="s">
        <v>721</v>
      </c>
      <c r="H96" s="62"/>
      <c r="I96" s="62"/>
      <c r="J96" s="63" t="s">
        <v>31</v>
      </c>
      <c r="K96" s="63">
        <v>100</v>
      </c>
      <c r="L96" s="62">
        <v>710000000</v>
      </c>
      <c r="M96" s="62" t="s">
        <v>61</v>
      </c>
      <c r="N96" s="63" t="s">
        <v>664</v>
      </c>
      <c r="O96" s="65" t="s">
        <v>703</v>
      </c>
      <c r="P96" s="63" t="s">
        <v>671</v>
      </c>
      <c r="Q96" s="63" t="s">
        <v>672</v>
      </c>
      <c r="R96" s="55" t="s">
        <v>1546</v>
      </c>
      <c r="S96" s="63">
        <v>112</v>
      </c>
      <c r="T96" s="63" t="s">
        <v>673</v>
      </c>
      <c r="U96" s="78">
        <v>27463</v>
      </c>
      <c r="V96" s="67">
        <v>150</v>
      </c>
      <c r="W96" s="67">
        <f t="shared" si="5"/>
        <v>4119450</v>
      </c>
      <c r="X96" s="67">
        <f t="shared" si="6"/>
        <v>4613784</v>
      </c>
      <c r="Y96" s="68" t="s">
        <v>213</v>
      </c>
      <c r="Z96" s="63">
        <v>2015</v>
      </c>
      <c r="AA96" s="47" t="s">
        <v>505</v>
      </c>
      <c r="AB96" s="55" t="s">
        <v>634</v>
      </c>
      <c r="AC96" s="292"/>
      <c r="AD96" s="292"/>
      <c r="AE96" s="292"/>
      <c r="AF96" s="292"/>
    </row>
    <row r="97" spans="1:32" s="51" customFormat="1" ht="165.95" customHeight="1">
      <c r="A97" s="55" t="s">
        <v>823</v>
      </c>
      <c r="B97" s="61" t="s">
        <v>179</v>
      </c>
      <c r="C97" s="80" t="s">
        <v>719</v>
      </c>
      <c r="D97" s="80" t="s">
        <v>666</v>
      </c>
      <c r="E97" s="80" t="s">
        <v>667</v>
      </c>
      <c r="F97" s="80" t="s">
        <v>720</v>
      </c>
      <c r="G97" s="80" t="s">
        <v>721</v>
      </c>
      <c r="H97" s="62"/>
      <c r="I97" s="62"/>
      <c r="J97" s="63" t="s">
        <v>31</v>
      </c>
      <c r="K97" s="63">
        <v>100</v>
      </c>
      <c r="L97" s="62">
        <v>710000000</v>
      </c>
      <c r="M97" s="62" t="s">
        <v>61</v>
      </c>
      <c r="N97" s="63" t="s">
        <v>664</v>
      </c>
      <c r="O97" s="65" t="s">
        <v>689</v>
      </c>
      <c r="P97" s="63" t="s">
        <v>671</v>
      </c>
      <c r="Q97" s="63" t="s">
        <v>672</v>
      </c>
      <c r="R97" s="55" t="s">
        <v>1546</v>
      </c>
      <c r="S97" s="63">
        <v>112</v>
      </c>
      <c r="T97" s="63" t="s">
        <v>673</v>
      </c>
      <c r="U97" s="78">
        <v>2857</v>
      </c>
      <c r="V97" s="67">
        <v>150</v>
      </c>
      <c r="W97" s="67">
        <f t="shared" si="5"/>
        <v>428550</v>
      </c>
      <c r="X97" s="67">
        <f t="shared" si="6"/>
        <v>479976.00000000006</v>
      </c>
      <c r="Y97" s="68" t="s">
        <v>213</v>
      </c>
      <c r="Z97" s="63">
        <v>2015</v>
      </c>
      <c r="AA97" s="47" t="s">
        <v>505</v>
      </c>
      <c r="AB97" s="55" t="s">
        <v>634</v>
      </c>
      <c r="AC97" s="292"/>
      <c r="AD97" s="292"/>
      <c r="AE97" s="292"/>
      <c r="AF97" s="292"/>
    </row>
    <row r="98" spans="1:32" s="51" customFormat="1" ht="165.95" customHeight="1">
      <c r="A98" s="55" t="s">
        <v>824</v>
      </c>
      <c r="B98" s="61" t="s">
        <v>179</v>
      </c>
      <c r="C98" s="80" t="s">
        <v>719</v>
      </c>
      <c r="D98" s="80" t="s">
        <v>666</v>
      </c>
      <c r="E98" s="80" t="s">
        <v>667</v>
      </c>
      <c r="F98" s="80" t="s">
        <v>720</v>
      </c>
      <c r="G98" s="80" t="s">
        <v>721</v>
      </c>
      <c r="H98" s="62"/>
      <c r="I98" s="62"/>
      <c r="J98" s="63" t="s">
        <v>31</v>
      </c>
      <c r="K98" s="63">
        <v>100</v>
      </c>
      <c r="L98" s="62">
        <v>710000000</v>
      </c>
      <c r="M98" s="62" t="s">
        <v>61</v>
      </c>
      <c r="N98" s="63" t="s">
        <v>664</v>
      </c>
      <c r="O98" s="65" t="s">
        <v>690</v>
      </c>
      <c r="P98" s="63" t="s">
        <v>671</v>
      </c>
      <c r="Q98" s="63" t="s">
        <v>672</v>
      </c>
      <c r="R98" s="55" t="s">
        <v>1546</v>
      </c>
      <c r="S98" s="63">
        <v>112</v>
      </c>
      <c r="T98" s="63" t="s">
        <v>673</v>
      </c>
      <c r="U98" s="78">
        <v>3115</v>
      </c>
      <c r="V98" s="67">
        <v>150</v>
      </c>
      <c r="W98" s="67">
        <f t="shared" si="5"/>
        <v>467250</v>
      </c>
      <c r="X98" s="67">
        <f t="shared" si="6"/>
        <v>523320.00000000006</v>
      </c>
      <c r="Y98" s="68" t="s">
        <v>213</v>
      </c>
      <c r="Z98" s="63">
        <v>2015</v>
      </c>
      <c r="AA98" s="47" t="s">
        <v>505</v>
      </c>
      <c r="AB98" s="55" t="s">
        <v>634</v>
      </c>
      <c r="AC98" s="292"/>
      <c r="AD98" s="292"/>
      <c r="AE98" s="292"/>
      <c r="AF98" s="292"/>
    </row>
    <row r="99" spans="1:32" s="51" customFormat="1" ht="165.95" customHeight="1">
      <c r="A99" s="55" t="s">
        <v>825</v>
      </c>
      <c r="B99" s="61" t="s">
        <v>179</v>
      </c>
      <c r="C99" s="80" t="s">
        <v>719</v>
      </c>
      <c r="D99" s="80" t="s">
        <v>666</v>
      </c>
      <c r="E99" s="80" t="s">
        <v>667</v>
      </c>
      <c r="F99" s="80" t="s">
        <v>720</v>
      </c>
      <c r="G99" s="80" t="s">
        <v>721</v>
      </c>
      <c r="H99" s="62"/>
      <c r="I99" s="62"/>
      <c r="J99" s="63" t="s">
        <v>31</v>
      </c>
      <c r="K99" s="63">
        <v>100</v>
      </c>
      <c r="L99" s="62">
        <v>710000000</v>
      </c>
      <c r="M99" s="62" t="s">
        <v>61</v>
      </c>
      <c r="N99" s="63" t="s">
        <v>664</v>
      </c>
      <c r="O99" s="65" t="s">
        <v>722</v>
      </c>
      <c r="P99" s="63" t="s">
        <v>671</v>
      </c>
      <c r="Q99" s="63" t="s">
        <v>672</v>
      </c>
      <c r="R99" s="55" t="s">
        <v>1546</v>
      </c>
      <c r="S99" s="63">
        <v>112</v>
      </c>
      <c r="T99" s="63" t="s">
        <v>673</v>
      </c>
      <c r="U99" s="78">
        <v>11563</v>
      </c>
      <c r="V99" s="67">
        <v>150</v>
      </c>
      <c r="W99" s="67">
        <f t="shared" si="5"/>
        <v>1734450</v>
      </c>
      <c r="X99" s="67">
        <f t="shared" si="6"/>
        <v>1942584.0000000002</v>
      </c>
      <c r="Y99" s="68" t="s">
        <v>213</v>
      </c>
      <c r="Z99" s="63">
        <v>2015</v>
      </c>
      <c r="AA99" s="47" t="s">
        <v>505</v>
      </c>
      <c r="AB99" s="55" t="s">
        <v>634</v>
      </c>
      <c r="AC99" s="292"/>
      <c r="AD99" s="292"/>
      <c r="AE99" s="292"/>
      <c r="AF99" s="292"/>
    </row>
    <row r="100" spans="1:32" s="51" customFormat="1" ht="165.95" customHeight="1">
      <c r="A100" s="55" t="s">
        <v>826</v>
      </c>
      <c r="B100" s="61" t="s">
        <v>179</v>
      </c>
      <c r="C100" s="80" t="s">
        <v>719</v>
      </c>
      <c r="D100" s="80" t="s">
        <v>666</v>
      </c>
      <c r="E100" s="80" t="s">
        <v>667</v>
      </c>
      <c r="F100" s="80" t="s">
        <v>720</v>
      </c>
      <c r="G100" s="80" t="s">
        <v>721</v>
      </c>
      <c r="H100" s="62"/>
      <c r="I100" s="62"/>
      <c r="J100" s="63" t="s">
        <v>31</v>
      </c>
      <c r="K100" s="63">
        <v>100</v>
      </c>
      <c r="L100" s="62">
        <v>710000000</v>
      </c>
      <c r="M100" s="62" t="s">
        <v>61</v>
      </c>
      <c r="N100" s="63" t="s">
        <v>664</v>
      </c>
      <c r="O100" s="65" t="s">
        <v>709</v>
      </c>
      <c r="P100" s="63" t="s">
        <v>671</v>
      </c>
      <c r="Q100" s="63" t="s">
        <v>672</v>
      </c>
      <c r="R100" s="55" t="s">
        <v>1546</v>
      </c>
      <c r="S100" s="63">
        <v>112</v>
      </c>
      <c r="T100" s="63" t="s">
        <v>673</v>
      </c>
      <c r="U100" s="78">
        <v>9656</v>
      </c>
      <c r="V100" s="67">
        <v>150</v>
      </c>
      <c r="W100" s="67">
        <f t="shared" si="5"/>
        <v>1448400</v>
      </c>
      <c r="X100" s="67">
        <f t="shared" si="6"/>
        <v>1622208.0000000002</v>
      </c>
      <c r="Y100" s="68" t="s">
        <v>213</v>
      </c>
      <c r="Z100" s="63">
        <v>2015</v>
      </c>
      <c r="AA100" s="47" t="s">
        <v>505</v>
      </c>
      <c r="AB100" s="55" t="s">
        <v>634</v>
      </c>
      <c r="AC100" s="292"/>
      <c r="AD100" s="292"/>
      <c r="AE100" s="292"/>
      <c r="AF100" s="292"/>
    </row>
    <row r="101" spans="1:32" s="51" customFormat="1" ht="165.95" customHeight="1">
      <c r="A101" s="55" t="s">
        <v>827</v>
      </c>
      <c r="B101" s="61" t="s">
        <v>179</v>
      </c>
      <c r="C101" s="80" t="s">
        <v>719</v>
      </c>
      <c r="D101" s="80" t="s">
        <v>666</v>
      </c>
      <c r="E101" s="80" t="s">
        <v>667</v>
      </c>
      <c r="F101" s="80" t="s">
        <v>720</v>
      </c>
      <c r="G101" s="80" t="s">
        <v>721</v>
      </c>
      <c r="H101" s="62"/>
      <c r="I101" s="62"/>
      <c r="J101" s="63" t="s">
        <v>31</v>
      </c>
      <c r="K101" s="63">
        <v>100</v>
      </c>
      <c r="L101" s="62">
        <v>710000000</v>
      </c>
      <c r="M101" s="62" t="s">
        <v>61</v>
      </c>
      <c r="N101" s="63" t="s">
        <v>664</v>
      </c>
      <c r="O101" s="65" t="s">
        <v>740</v>
      </c>
      <c r="P101" s="63" t="s">
        <v>671</v>
      </c>
      <c r="Q101" s="63" t="s">
        <v>672</v>
      </c>
      <c r="R101" s="55" t="s">
        <v>1546</v>
      </c>
      <c r="S101" s="63">
        <v>112</v>
      </c>
      <c r="T101" s="63" t="s">
        <v>673</v>
      </c>
      <c r="U101" s="78">
        <v>12493</v>
      </c>
      <c r="V101" s="67">
        <v>150</v>
      </c>
      <c r="W101" s="67">
        <f t="shared" si="5"/>
        <v>1873950</v>
      </c>
      <c r="X101" s="67">
        <f t="shared" si="6"/>
        <v>2098824</v>
      </c>
      <c r="Y101" s="68" t="s">
        <v>213</v>
      </c>
      <c r="Z101" s="63">
        <v>2015</v>
      </c>
      <c r="AA101" s="47" t="s">
        <v>505</v>
      </c>
      <c r="AB101" s="55" t="s">
        <v>634</v>
      </c>
      <c r="AC101" s="292"/>
      <c r="AD101" s="292"/>
      <c r="AE101" s="292"/>
      <c r="AF101" s="292"/>
    </row>
    <row r="102" spans="1:32" s="51" customFormat="1" ht="165.95" customHeight="1">
      <c r="A102" s="55" t="s">
        <v>828</v>
      </c>
      <c r="B102" s="61" t="s">
        <v>179</v>
      </c>
      <c r="C102" s="80" t="s">
        <v>719</v>
      </c>
      <c r="D102" s="80" t="s">
        <v>666</v>
      </c>
      <c r="E102" s="80" t="s">
        <v>667</v>
      </c>
      <c r="F102" s="80" t="s">
        <v>720</v>
      </c>
      <c r="G102" s="80" t="s">
        <v>721</v>
      </c>
      <c r="H102" s="62"/>
      <c r="I102" s="62"/>
      <c r="J102" s="63" t="s">
        <v>31</v>
      </c>
      <c r="K102" s="63">
        <v>100</v>
      </c>
      <c r="L102" s="62">
        <v>710000000</v>
      </c>
      <c r="M102" s="62" t="s">
        <v>61</v>
      </c>
      <c r="N102" s="63" t="s">
        <v>664</v>
      </c>
      <c r="O102" s="65" t="s">
        <v>711</v>
      </c>
      <c r="P102" s="63" t="s">
        <v>671</v>
      </c>
      <c r="Q102" s="63" t="s">
        <v>672</v>
      </c>
      <c r="R102" s="55" t="s">
        <v>1546</v>
      </c>
      <c r="S102" s="63">
        <v>112</v>
      </c>
      <c r="T102" s="63" t="s">
        <v>673</v>
      </c>
      <c r="U102" s="78">
        <v>12175</v>
      </c>
      <c r="V102" s="67">
        <v>150</v>
      </c>
      <c r="W102" s="67">
        <f t="shared" si="5"/>
        <v>1826250</v>
      </c>
      <c r="X102" s="67">
        <f t="shared" si="6"/>
        <v>2045400.0000000002</v>
      </c>
      <c r="Y102" s="68" t="s">
        <v>213</v>
      </c>
      <c r="Z102" s="63">
        <v>2015</v>
      </c>
      <c r="AA102" s="47" t="s">
        <v>505</v>
      </c>
      <c r="AB102" s="55" t="s">
        <v>634</v>
      </c>
      <c r="AC102" s="292"/>
      <c r="AD102" s="292"/>
      <c r="AE102" s="292"/>
      <c r="AF102" s="292"/>
    </row>
    <row r="103" spans="1:32" s="51" customFormat="1" ht="165.95" customHeight="1">
      <c r="A103" s="55" t="s">
        <v>829</v>
      </c>
      <c r="B103" s="61" t="s">
        <v>179</v>
      </c>
      <c r="C103" s="80" t="s">
        <v>719</v>
      </c>
      <c r="D103" s="80" t="s">
        <v>666</v>
      </c>
      <c r="E103" s="80" t="s">
        <v>667</v>
      </c>
      <c r="F103" s="80" t="s">
        <v>720</v>
      </c>
      <c r="G103" s="80" t="s">
        <v>721</v>
      </c>
      <c r="H103" s="62"/>
      <c r="I103" s="62"/>
      <c r="J103" s="63" t="s">
        <v>31</v>
      </c>
      <c r="K103" s="63">
        <v>100</v>
      </c>
      <c r="L103" s="62">
        <v>710000000</v>
      </c>
      <c r="M103" s="62" t="s">
        <v>61</v>
      </c>
      <c r="N103" s="63" t="s">
        <v>664</v>
      </c>
      <c r="O103" s="65" t="s">
        <v>712</v>
      </c>
      <c r="P103" s="63" t="s">
        <v>671</v>
      </c>
      <c r="Q103" s="63" t="s">
        <v>672</v>
      </c>
      <c r="R103" s="55" t="s">
        <v>1546</v>
      </c>
      <c r="S103" s="63">
        <v>112</v>
      </c>
      <c r="T103" s="63" t="s">
        <v>673</v>
      </c>
      <c r="U103" s="78">
        <v>10706</v>
      </c>
      <c r="V103" s="67">
        <v>150</v>
      </c>
      <c r="W103" s="67">
        <f t="shared" si="5"/>
        <v>1605900</v>
      </c>
      <c r="X103" s="67">
        <f t="shared" si="6"/>
        <v>1798608.0000000002</v>
      </c>
      <c r="Y103" s="68" t="s">
        <v>213</v>
      </c>
      <c r="Z103" s="63">
        <v>2015</v>
      </c>
      <c r="AA103" s="47" t="s">
        <v>505</v>
      </c>
      <c r="AB103" s="55" t="s">
        <v>634</v>
      </c>
      <c r="AC103" s="292"/>
      <c r="AD103" s="292"/>
      <c r="AE103" s="292"/>
      <c r="AF103" s="292"/>
    </row>
    <row r="104" spans="1:32" s="51" customFormat="1" ht="165.95" customHeight="1">
      <c r="A104" s="55" t="s">
        <v>830</v>
      </c>
      <c r="B104" s="61" t="s">
        <v>179</v>
      </c>
      <c r="C104" s="80" t="s">
        <v>719</v>
      </c>
      <c r="D104" s="80" t="s">
        <v>666</v>
      </c>
      <c r="E104" s="80" t="s">
        <v>667</v>
      </c>
      <c r="F104" s="80" t="s">
        <v>720</v>
      </c>
      <c r="G104" s="80" t="s">
        <v>721</v>
      </c>
      <c r="H104" s="62"/>
      <c r="I104" s="62"/>
      <c r="J104" s="63" t="s">
        <v>31</v>
      </c>
      <c r="K104" s="63">
        <v>100</v>
      </c>
      <c r="L104" s="62">
        <v>710000000</v>
      </c>
      <c r="M104" s="62" t="s">
        <v>61</v>
      </c>
      <c r="N104" s="63" t="s">
        <v>664</v>
      </c>
      <c r="O104" s="65" t="s">
        <v>713</v>
      </c>
      <c r="P104" s="63" t="s">
        <v>671</v>
      </c>
      <c r="Q104" s="63" t="s">
        <v>672</v>
      </c>
      <c r="R104" s="55" t="s">
        <v>1546</v>
      </c>
      <c r="S104" s="63">
        <v>112</v>
      </c>
      <c r="T104" s="63" t="s">
        <v>673</v>
      </c>
      <c r="U104" s="78">
        <v>9313</v>
      </c>
      <c r="V104" s="67">
        <v>150</v>
      </c>
      <c r="W104" s="67">
        <f t="shared" si="5"/>
        <v>1396950</v>
      </c>
      <c r="X104" s="67">
        <f t="shared" si="6"/>
        <v>1564584.0000000002</v>
      </c>
      <c r="Y104" s="68" t="s">
        <v>213</v>
      </c>
      <c r="Z104" s="63">
        <v>2015</v>
      </c>
      <c r="AA104" s="47" t="s">
        <v>505</v>
      </c>
      <c r="AB104" s="55" t="s">
        <v>634</v>
      </c>
      <c r="AC104" s="292"/>
      <c r="AD104" s="292"/>
      <c r="AE104" s="292"/>
      <c r="AF104" s="292"/>
    </row>
    <row r="105" spans="1:32" s="51" customFormat="1" ht="165.95" customHeight="1">
      <c r="A105" s="55" t="s">
        <v>831</v>
      </c>
      <c r="B105" s="61" t="s">
        <v>179</v>
      </c>
      <c r="C105" s="80" t="s">
        <v>719</v>
      </c>
      <c r="D105" s="80" t="s">
        <v>666</v>
      </c>
      <c r="E105" s="80" t="s">
        <v>667</v>
      </c>
      <c r="F105" s="80" t="s">
        <v>720</v>
      </c>
      <c r="G105" s="80" t="s">
        <v>721</v>
      </c>
      <c r="H105" s="62"/>
      <c r="I105" s="62"/>
      <c r="J105" s="63" t="s">
        <v>31</v>
      </c>
      <c r="K105" s="63">
        <v>100</v>
      </c>
      <c r="L105" s="62">
        <v>710000000</v>
      </c>
      <c r="M105" s="62" t="s">
        <v>61</v>
      </c>
      <c r="N105" s="63" t="s">
        <v>664</v>
      </c>
      <c r="O105" s="65" t="s">
        <v>714</v>
      </c>
      <c r="P105" s="63" t="s">
        <v>671</v>
      </c>
      <c r="Q105" s="63" t="s">
        <v>672</v>
      </c>
      <c r="R105" s="55" t="s">
        <v>1546</v>
      </c>
      <c r="S105" s="63">
        <v>112</v>
      </c>
      <c r="T105" s="63" t="s">
        <v>673</v>
      </c>
      <c r="U105" s="78">
        <v>5165</v>
      </c>
      <c r="V105" s="67">
        <v>150</v>
      </c>
      <c r="W105" s="67">
        <f t="shared" si="5"/>
        <v>774750</v>
      </c>
      <c r="X105" s="67">
        <f t="shared" si="6"/>
        <v>867720.00000000012</v>
      </c>
      <c r="Y105" s="68" t="s">
        <v>213</v>
      </c>
      <c r="Z105" s="63">
        <v>2015</v>
      </c>
      <c r="AA105" s="47" t="s">
        <v>505</v>
      </c>
      <c r="AB105" s="55" t="s">
        <v>634</v>
      </c>
      <c r="AC105" s="292"/>
      <c r="AD105" s="292"/>
      <c r="AE105" s="292"/>
      <c r="AF105" s="292"/>
    </row>
    <row r="106" spans="1:32" s="51" customFormat="1" ht="165.95" customHeight="1">
      <c r="A106" s="55" t="s">
        <v>832</v>
      </c>
      <c r="B106" s="61" t="s">
        <v>179</v>
      </c>
      <c r="C106" s="80" t="s">
        <v>719</v>
      </c>
      <c r="D106" s="80" t="s">
        <v>666</v>
      </c>
      <c r="E106" s="80" t="s">
        <v>667</v>
      </c>
      <c r="F106" s="80" t="s">
        <v>720</v>
      </c>
      <c r="G106" s="80" t="s">
        <v>721</v>
      </c>
      <c r="H106" s="62"/>
      <c r="I106" s="62"/>
      <c r="J106" s="63" t="s">
        <v>31</v>
      </c>
      <c r="K106" s="63">
        <v>100</v>
      </c>
      <c r="L106" s="62">
        <v>710000000</v>
      </c>
      <c r="M106" s="62" t="s">
        <v>61</v>
      </c>
      <c r="N106" s="63" t="s">
        <v>664</v>
      </c>
      <c r="O106" s="65" t="s">
        <v>718</v>
      </c>
      <c r="P106" s="63" t="s">
        <v>671</v>
      </c>
      <c r="Q106" s="63" t="s">
        <v>672</v>
      </c>
      <c r="R106" s="55" t="s">
        <v>1546</v>
      </c>
      <c r="S106" s="63">
        <v>112</v>
      </c>
      <c r="T106" s="63" t="s">
        <v>673</v>
      </c>
      <c r="U106" s="78">
        <v>2765</v>
      </c>
      <c r="V106" s="67">
        <v>150</v>
      </c>
      <c r="W106" s="67">
        <f t="shared" si="5"/>
        <v>414750</v>
      </c>
      <c r="X106" s="67">
        <f t="shared" si="6"/>
        <v>464520.00000000006</v>
      </c>
      <c r="Y106" s="68" t="s">
        <v>213</v>
      </c>
      <c r="Z106" s="63">
        <v>2015</v>
      </c>
      <c r="AA106" s="47" t="s">
        <v>505</v>
      </c>
      <c r="AB106" s="55" t="s">
        <v>634</v>
      </c>
      <c r="AC106" s="292"/>
      <c r="AD106" s="292"/>
      <c r="AE106" s="292"/>
      <c r="AF106" s="292"/>
    </row>
    <row r="107" spans="1:32" s="51" customFormat="1" ht="165.95" customHeight="1">
      <c r="A107" s="55" t="s">
        <v>833</v>
      </c>
      <c r="B107" s="61" t="s">
        <v>179</v>
      </c>
      <c r="C107" s="79" t="s">
        <v>723</v>
      </c>
      <c r="D107" s="79" t="s">
        <v>724</v>
      </c>
      <c r="E107" s="79" t="s">
        <v>725</v>
      </c>
      <c r="F107" s="79" t="s">
        <v>726</v>
      </c>
      <c r="G107" s="79" t="s">
        <v>727</v>
      </c>
      <c r="H107" s="62"/>
      <c r="I107" s="62"/>
      <c r="J107" s="63" t="s">
        <v>31</v>
      </c>
      <c r="K107" s="63">
        <v>100</v>
      </c>
      <c r="L107" s="62">
        <v>710000000</v>
      </c>
      <c r="M107" s="62" t="s">
        <v>61</v>
      </c>
      <c r="N107" s="63" t="s">
        <v>664</v>
      </c>
      <c r="O107" s="65" t="s">
        <v>700</v>
      </c>
      <c r="P107" s="63" t="s">
        <v>671</v>
      </c>
      <c r="Q107" s="63" t="s">
        <v>672</v>
      </c>
      <c r="R107" s="55" t="s">
        <v>1546</v>
      </c>
      <c r="S107" s="63">
        <v>112</v>
      </c>
      <c r="T107" s="63" t="s">
        <v>673</v>
      </c>
      <c r="U107" s="81">
        <v>1309</v>
      </c>
      <c r="V107" s="67">
        <v>115</v>
      </c>
      <c r="W107" s="67">
        <f>U107*V107</f>
        <v>150535</v>
      </c>
      <c r="X107" s="67">
        <f>W107*1.12</f>
        <v>168599.2</v>
      </c>
      <c r="Y107" s="68" t="s">
        <v>213</v>
      </c>
      <c r="Z107" s="63">
        <v>2015</v>
      </c>
      <c r="AA107" s="47" t="s">
        <v>505</v>
      </c>
      <c r="AB107" s="55" t="s">
        <v>634</v>
      </c>
      <c r="AC107" s="292"/>
      <c r="AD107" s="292"/>
      <c r="AE107" s="292"/>
      <c r="AF107" s="292"/>
    </row>
    <row r="108" spans="1:32" s="51" customFormat="1" ht="165.95" customHeight="1">
      <c r="A108" s="55" t="s">
        <v>834</v>
      </c>
      <c r="B108" s="61" t="s">
        <v>179</v>
      </c>
      <c r="C108" s="80" t="s">
        <v>723</v>
      </c>
      <c r="D108" s="80" t="s">
        <v>724</v>
      </c>
      <c r="E108" s="80" t="s">
        <v>725</v>
      </c>
      <c r="F108" s="80" t="s">
        <v>726</v>
      </c>
      <c r="G108" s="80" t="s">
        <v>727</v>
      </c>
      <c r="H108" s="62"/>
      <c r="I108" s="62"/>
      <c r="J108" s="63" t="s">
        <v>31</v>
      </c>
      <c r="K108" s="63">
        <v>100</v>
      </c>
      <c r="L108" s="62">
        <v>710000000</v>
      </c>
      <c r="M108" s="62" t="s">
        <v>61</v>
      </c>
      <c r="N108" s="63" t="s">
        <v>664</v>
      </c>
      <c r="O108" s="65" t="s">
        <v>670</v>
      </c>
      <c r="P108" s="63" t="s">
        <v>671</v>
      </c>
      <c r="Q108" s="63" t="s">
        <v>672</v>
      </c>
      <c r="R108" s="55" t="s">
        <v>1546</v>
      </c>
      <c r="S108" s="63">
        <v>112</v>
      </c>
      <c r="T108" s="63" t="s">
        <v>673</v>
      </c>
      <c r="U108" s="66">
        <v>138414</v>
      </c>
      <c r="V108" s="67">
        <v>115</v>
      </c>
      <c r="W108" s="67">
        <f t="shared" ref="W108:W146" si="7">U108*V108</f>
        <v>15917610</v>
      </c>
      <c r="X108" s="67">
        <f t="shared" ref="X108:X146" si="8">W108*1.12</f>
        <v>17827723.200000003</v>
      </c>
      <c r="Y108" s="68" t="s">
        <v>213</v>
      </c>
      <c r="Z108" s="63">
        <v>2015</v>
      </c>
      <c r="AA108" s="47" t="s">
        <v>505</v>
      </c>
      <c r="AB108" s="55" t="s">
        <v>634</v>
      </c>
      <c r="AC108" s="292"/>
      <c r="AD108" s="292"/>
      <c r="AE108" s="292"/>
      <c r="AF108" s="292"/>
    </row>
    <row r="109" spans="1:32" s="51" customFormat="1" ht="165.95" customHeight="1">
      <c r="A109" s="55" t="s">
        <v>835</v>
      </c>
      <c r="B109" s="61" t="s">
        <v>179</v>
      </c>
      <c r="C109" s="80" t="s">
        <v>723</v>
      </c>
      <c r="D109" s="80" t="s">
        <v>724</v>
      </c>
      <c r="E109" s="80" t="s">
        <v>725</v>
      </c>
      <c r="F109" s="80" t="s">
        <v>726</v>
      </c>
      <c r="G109" s="80" t="s">
        <v>727</v>
      </c>
      <c r="H109" s="62"/>
      <c r="I109" s="62"/>
      <c r="J109" s="63" t="s">
        <v>31</v>
      </c>
      <c r="K109" s="63">
        <v>100</v>
      </c>
      <c r="L109" s="62">
        <v>710000000</v>
      </c>
      <c r="M109" s="62" t="s">
        <v>61</v>
      </c>
      <c r="N109" s="63" t="s">
        <v>664</v>
      </c>
      <c r="O109" s="65" t="s">
        <v>674</v>
      </c>
      <c r="P109" s="63" t="s">
        <v>671</v>
      </c>
      <c r="Q109" s="63" t="s">
        <v>672</v>
      </c>
      <c r="R109" s="55" t="s">
        <v>1546</v>
      </c>
      <c r="S109" s="63">
        <v>112</v>
      </c>
      <c r="T109" s="63" t="s">
        <v>673</v>
      </c>
      <c r="U109" s="66">
        <v>76687</v>
      </c>
      <c r="V109" s="67">
        <v>115</v>
      </c>
      <c r="W109" s="67">
        <f t="shared" si="7"/>
        <v>8819005</v>
      </c>
      <c r="X109" s="67">
        <f t="shared" si="8"/>
        <v>9877285.6000000015</v>
      </c>
      <c r="Y109" s="68" t="s">
        <v>213</v>
      </c>
      <c r="Z109" s="63">
        <v>2015</v>
      </c>
      <c r="AA109" s="47" t="s">
        <v>505</v>
      </c>
      <c r="AB109" s="55" t="s">
        <v>634</v>
      </c>
      <c r="AC109" s="292"/>
      <c r="AD109" s="292"/>
      <c r="AE109" s="292"/>
      <c r="AF109" s="292"/>
    </row>
    <row r="110" spans="1:32" s="51" customFormat="1" ht="165.95" customHeight="1">
      <c r="A110" s="55" t="s">
        <v>836</v>
      </c>
      <c r="B110" s="61" t="s">
        <v>179</v>
      </c>
      <c r="C110" s="80" t="s">
        <v>723</v>
      </c>
      <c r="D110" s="80" t="s">
        <v>724</v>
      </c>
      <c r="E110" s="80" t="s">
        <v>725</v>
      </c>
      <c r="F110" s="80" t="s">
        <v>726</v>
      </c>
      <c r="G110" s="80" t="s">
        <v>727</v>
      </c>
      <c r="H110" s="62"/>
      <c r="I110" s="62"/>
      <c r="J110" s="63" t="s">
        <v>31</v>
      </c>
      <c r="K110" s="63">
        <v>100</v>
      </c>
      <c r="L110" s="62">
        <v>710000000</v>
      </c>
      <c r="M110" s="62" t="s">
        <v>61</v>
      </c>
      <c r="N110" s="63" t="s">
        <v>664</v>
      </c>
      <c r="O110" s="65" t="s">
        <v>675</v>
      </c>
      <c r="P110" s="63" t="s">
        <v>671</v>
      </c>
      <c r="Q110" s="63" t="s">
        <v>672</v>
      </c>
      <c r="R110" s="55" t="s">
        <v>1546</v>
      </c>
      <c r="S110" s="63">
        <v>112</v>
      </c>
      <c r="T110" s="63" t="s">
        <v>673</v>
      </c>
      <c r="U110" s="66">
        <v>62251</v>
      </c>
      <c r="V110" s="67">
        <v>115</v>
      </c>
      <c r="W110" s="67">
        <f t="shared" si="7"/>
        <v>7158865</v>
      </c>
      <c r="X110" s="67">
        <f t="shared" si="8"/>
        <v>8017928.8000000007</v>
      </c>
      <c r="Y110" s="68" t="s">
        <v>213</v>
      </c>
      <c r="Z110" s="63">
        <v>2015</v>
      </c>
      <c r="AA110" s="47" t="s">
        <v>505</v>
      </c>
      <c r="AB110" s="55" t="s">
        <v>634</v>
      </c>
      <c r="AC110" s="292"/>
      <c r="AD110" s="292"/>
      <c r="AE110" s="292"/>
      <c r="AF110" s="292"/>
    </row>
    <row r="111" spans="1:32" s="51" customFormat="1" ht="165.95" customHeight="1">
      <c r="A111" s="55" t="s">
        <v>837</v>
      </c>
      <c r="B111" s="61" t="s">
        <v>179</v>
      </c>
      <c r="C111" s="80" t="s">
        <v>723</v>
      </c>
      <c r="D111" s="80" t="s">
        <v>724</v>
      </c>
      <c r="E111" s="80" t="s">
        <v>725</v>
      </c>
      <c r="F111" s="80" t="s">
        <v>726</v>
      </c>
      <c r="G111" s="80" t="s">
        <v>727</v>
      </c>
      <c r="H111" s="62"/>
      <c r="I111" s="62"/>
      <c r="J111" s="63" t="s">
        <v>31</v>
      </c>
      <c r="K111" s="63">
        <v>100</v>
      </c>
      <c r="L111" s="62">
        <v>710000000</v>
      </c>
      <c r="M111" s="62" t="s">
        <v>61</v>
      </c>
      <c r="N111" s="63" t="s">
        <v>664</v>
      </c>
      <c r="O111" s="65" t="s">
        <v>701</v>
      </c>
      <c r="P111" s="63" t="s">
        <v>671</v>
      </c>
      <c r="Q111" s="63" t="s">
        <v>672</v>
      </c>
      <c r="R111" s="55" t="s">
        <v>1546</v>
      </c>
      <c r="S111" s="63">
        <v>112</v>
      </c>
      <c r="T111" s="63" t="s">
        <v>673</v>
      </c>
      <c r="U111" s="66">
        <v>2342</v>
      </c>
      <c r="V111" s="67">
        <v>115</v>
      </c>
      <c r="W111" s="67">
        <f t="shared" si="7"/>
        <v>269330</v>
      </c>
      <c r="X111" s="67">
        <f t="shared" si="8"/>
        <v>301649.60000000003</v>
      </c>
      <c r="Y111" s="68" t="s">
        <v>213</v>
      </c>
      <c r="Z111" s="63">
        <v>2015</v>
      </c>
      <c r="AA111" s="47" t="s">
        <v>505</v>
      </c>
      <c r="AB111" s="55" t="s">
        <v>634</v>
      </c>
      <c r="AC111" s="292"/>
      <c r="AD111" s="292"/>
      <c r="AE111" s="292"/>
      <c r="AF111" s="292"/>
    </row>
    <row r="112" spans="1:32" s="51" customFormat="1" ht="165.95" customHeight="1">
      <c r="A112" s="55" t="s">
        <v>838</v>
      </c>
      <c r="B112" s="61" t="s">
        <v>179</v>
      </c>
      <c r="C112" s="80" t="s">
        <v>723</v>
      </c>
      <c r="D112" s="80" t="s">
        <v>724</v>
      </c>
      <c r="E112" s="80" t="s">
        <v>725</v>
      </c>
      <c r="F112" s="80" t="s">
        <v>726</v>
      </c>
      <c r="G112" s="80" t="s">
        <v>727</v>
      </c>
      <c r="H112" s="62"/>
      <c r="I112" s="62"/>
      <c r="J112" s="63" t="s">
        <v>31</v>
      </c>
      <c r="K112" s="63">
        <v>100</v>
      </c>
      <c r="L112" s="62">
        <v>710000000</v>
      </c>
      <c r="M112" s="62" t="s">
        <v>61</v>
      </c>
      <c r="N112" s="63" t="s">
        <v>664</v>
      </c>
      <c r="O112" s="65" t="s">
        <v>676</v>
      </c>
      <c r="P112" s="63" t="s">
        <v>671</v>
      </c>
      <c r="Q112" s="63" t="s">
        <v>672</v>
      </c>
      <c r="R112" s="55" t="s">
        <v>1546</v>
      </c>
      <c r="S112" s="63">
        <v>112</v>
      </c>
      <c r="T112" s="63" t="s">
        <v>673</v>
      </c>
      <c r="U112" s="66">
        <v>44217</v>
      </c>
      <c r="V112" s="67">
        <v>115</v>
      </c>
      <c r="W112" s="67">
        <f t="shared" si="7"/>
        <v>5084955</v>
      </c>
      <c r="X112" s="67">
        <f t="shared" si="8"/>
        <v>5695149.6000000006</v>
      </c>
      <c r="Y112" s="68" t="s">
        <v>213</v>
      </c>
      <c r="Z112" s="63">
        <v>2015</v>
      </c>
      <c r="AA112" s="47" t="s">
        <v>505</v>
      </c>
      <c r="AB112" s="55" t="s">
        <v>634</v>
      </c>
      <c r="AC112" s="292"/>
      <c r="AD112" s="292"/>
      <c r="AE112" s="292"/>
      <c r="AF112" s="292"/>
    </row>
    <row r="113" spans="1:32" s="51" customFormat="1" ht="165.95" customHeight="1">
      <c r="A113" s="55" t="s">
        <v>839</v>
      </c>
      <c r="B113" s="61" t="s">
        <v>179</v>
      </c>
      <c r="C113" s="80" t="s">
        <v>723</v>
      </c>
      <c r="D113" s="80" t="s">
        <v>724</v>
      </c>
      <c r="E113" s="80" t="s">
        <v>725</v>
      </c>
      <c r="F113" s="80" t="s">
        <v>726</v>
      </c>
      <c r="G113" s="80" t="s">
        <v>727</v>
      </c>
      <c r="H113" s="62"/>
      <c r="I113" s="62"/>
      <c r="J113" s="63" t="s">
        <v>31</v>
      </c>
      <c r="K113" s="63">
        <v>100</v>
      </c>
      <c r="L113" s="62">
        <v>710000000</v>
      </c>
      <c r="M113" s="62" t="s">
        <v>61</v>
      </c>
      <c r="N113" s="63" t="s">
        <v>664</v>
      </c>
      <c r="O113" s="65" t="s">
        <v>677</v>
      </c>
      <c r="P113" s="63" t="s">
        <v>671</v>
      </c>
      <c r="Q113" s="63" t="s">
        <v>672</v>
      </c>
      <c r="R113" s="55" t="s">
        <v>1546</v>
      </c>
      <c r="S113" s="63">
        <v>112</v>
      </c>
      <c r="T113" s="63" t="s">
        <v>673</v>
      </c>
      <c r="U113" s="66">
        <v>65536</v>
      </c>
      <c r="V113" s="67">
        <v>115</v>
      </c>
      <c r="W113" s="67">
        <f t="shared" si="7"/>
        <v>7536640</v>
      </c>
      <c r="X113" s="67">
        <f t="shared" si="8"/>
        <v>8441036.8000000007</v>
      </c>
      <c r="Y113" s="68" t="s">
        <v>213</v>
      </c>
      <c r="Z113" s="63">
        <v>2015</v>
      </c>
      <c r="AA113" s="47" t="s">
        <v>505</v>
      </c>
      <c r="AB113" s="55" t="s">
        <v>634</v>
      </c>
      <c r="AC113" s="292"/>
      <c r="AD113" s="292"/>
      <c r="AE113" s="292"/>
      <c r="AF113" s="292"/>
    </row>
    <row r="114" spans="1:32" s="51" customFormat="1" ht="165.95" customHeight="1">
      <c r="A114" s="55" t="s">
        <v>840</v>
      </c>
      <c r="B114" s="61" t="s">
        <v>179</v>
      </c>
      <c r="C114" s="80" t="s">
        <v>723</v>
      </c>
      <c r="D114" s="80" t="s">
        <v>724</v>
      </c>
      <c r="E114" s="80" t="s">
        <v>725</v>
      </c>
      <c r="F114" s="80" t="s">
        <v>726</v>
      </c>
      <c r="G114" s="80" t="s">
        <v>727</v>
      </c>
      <c r="H114" s="62"/>
      <c r="I114" s="62"/>
      <c r="J114" s="63" t="s">
        <v>31</v>
      </c>
      <c r="K114" s="63">
        <v>100</v>
      </c>
      <c r="L114" s="62">
        <v>710000000</v>
      </c>
      <c r="M114" s="62" t="s">
        <v>61</v>
      </c>
      <c r="N114" s="63" t="s">
        <v>664</v>
      </c>
      <c r="O114" s="65" t="s">
        <v>678</v>
      </c>
      <c r="P114" s="63" t="s">
        <v>671</v>
      </c>
      <c r="Q114" s="63" t="s">
        <v>672</v>
      </c>
      <c r="R114" s="55" t="s">
        <v>1546</v>
      </c>
      <c r="S114" s="63">
        <v>112</v>
      </c>
      <c r="T114" s="63" t="s">
        <v>673</v>
      </c>
      <c r="U114" s="69">
        <v>84066</v>
      </c>
      <c r="V114" s="67">
        <v>115</v>
      </c>
      <c r="W114" s="67">
        <f t="shared" si="7"/>
        <v>9667590</v>
      </c>
      <c r="X114" s="67">
        <f t="shared" si="8"/>
        <v>10827700.800000001</v>
      </c>
      <c r="Y114" s="68" t="s">
        <v>213</v>
      </c>
      <c r="Z114" s="63">
        <v>2015</v>
      </c>
      <c r="AA114" s="47" t="s">
        <v>505</v>
      </c>
      <c r="AB114" s="55" t="s">
        <v>634</v>
      </c>
      <c r="AC114" s="292"/>
      <c r="AD114" s="292"/>
      <c r="AE114" s="292"/>
      <c r="AF114" s="292"/>
    </row>
    <row r="115" spans="1:32" s="51" customFormat="1" ht="165.95" customHeight="1">
      <c r="A115" s="55" t="s">
        <v>841</v>
      </c>
      <c r="B115" s="61" t="s">
        <v>179</v>
      </c>
      <c r="C115" s="80" t="s">
        <v>723</v>
      </c>
      <c r="D115" s="80" t="s">
        <v>724</v>
      </c>
      <c r="E115" s="80" t="s">
        <v>725</v>
      </c>
      <c r="F115" s="80" t="s">
        <v>726</v>
      </c>
      <c r="G115" s="80" t="s">
        <v>727</v>
      </c>
      <c r="H115" s="62"/>
      <c r="I115" s="62"/>
      <c r="J115" s="63" t="s">
        <v>31</v>
      </c>
      <c r="K115" s="63">
        <v>100</v>
      </c>
      <c r="L115" s="62">
        <v>710000000</v>
      </c>
      <c r="M115" s="62" t="s">
        <v>61</v>
      </c>
      <c r="N115" s="63" t="s">
        <v>664</v>
      </c>
      <c r="O115" s="65" t="s">
        <v>679</v>
      </c>
      <c r="P115" s="63" t="s">
        <v>671</v>
      </c>
      <c r="Q115" s="63" t="s">
        <v>672</v>
      </c>
      <c r="R115" s="55" t="s">
        <v>1546</v>
      </c>
      <c r="S115" s="63">
        <v>112</v>
      </c>
      <c r="T115" s="63" t="s">
        <v>673</v>
      </c>
      <c r="U115" s="69">
        <v>30528</v>
      </c>
      <c r="V115" s="67">
        <v>115</v>
      </c>
      <c r="W115" s="67">
        <f t="shared" si="7"/>
        <v>3510720</v>
      </c>
      <c r="X115" s="67">
        <f t="shared" si="8"/>
        <v>3932006.4000000004</v>
      </c>
      <c r="Y115" s="68" t="s">
        <v>213</v>
      </c>
      <c r="Z115" s="63">
        <v>2015</v>
      </c>
      <c r="AA115" s="47" t="s">
        <v>505</v>
      </c>
      <c r="AB115" s="55" t="s">
        <v>634</v>
      </c>
      <c r="AC115" s="292"/>
      <c r="AD115" s="292"/>
      <c r="AE115" s="292"/>
      <c r="AF115" s="292"/>
    </row>
    <row r="116" spans="1:32" s="51" customFormat="1" ht="165.95" customHeight="1">
      <c r="A116" s="55" t="s">
        <v>842</v>
      </c>
      <c r="B116" s="61" t="s">
        <v>179</v>
      </c>
      <c r="C116" s="80" t="s">
        <v>723</v>
      </c>
      <c r="D116" s="80" t="s">
        <v>724</v>
      </c>
      <c r="E116" s="80" t="s">
        <v>725</v>
      </c>
      <c r="F116" s="80" t="s">
        <v>726</v>
      </c>
      <c r="G116" s="80" t="s">
        <v>727</v>
      </c>
      <c r="H116" s="62"/>
      <c r="I116" s="62"/>
      <c r="J116" s="63" t="s">
        <v>31</v>
      </c>
      <c r="K116" s="63">
        <v>100</v>
      </c>
      <c r="L116" s="62">
        <v>710000000</v>
      </c>
      <c r="M116" s="62" t="s">
        <v>61</v>
      </c>
      <c r="N116" s="63" t="s">
        <v>664</v>
      </c>
      <c r="O116" s="65" t="s">
        <v>680</v>
      </c>
      <c r="P116" s="63" t="s">
        <v>671</v>
      </c>
      <c r="Q116" s="63" t="s">
        <v>672</v>
      </c>
      <c r="R116" s="55" t="s">
        <v>1546</v>
      </c>
      <c r="S116" s="63">
        <v>112</v>
      </c>
      <c r="T116" s="63" t="s">
        <v>673</v>
      </c>
      <c r="U116" s="69">
        <v>41526</v>
      </c>
      <c r="V116" s="67">
        <v>115</v>
      </c>
      <c r="W116" s="67">
        <f t="shared" si="7"/>
        <v>4775490</v>
      </c>
      <c r="X116" s="67">
        <f t="shared" si="8"/>
        <v>5348548.8000000007</v>
      </c>
      <c r="Y116" s="68" t="s">
        <v>213</v>
      </c>
      <c r="Z116" s="63">
        <v>2015</v>
      </c>
      <c r="AA116" s="47" t="s">
        <v>505</v>
      </c>
      <c r="AB116" s="55" t="s">
        <v>634</v>
      </c>
      <c r="AC116" s="292"/>
      <c r="AD116" s="292"/>
      <c r="AE116" s="292"/>
      <c r="AF116" s="292"/>
    </row>
    <row r="117" spans="1:32" s="51" customFormat="1" ht="165.95" customHeight="1">
      <c r="A117" s="55" t="s">
        <v>843</v>
      </c>
      <c r="B117" s="61" t="s">
        <v>179</v>
      </c>
      <c r="C117" s="80" t="s">
        <v>723</v>
      </c>
      <c r="D117" s="80" t="s">
        <v>724</v>
      </c>
      <c r="E117" s="80" t="s">
        <v>725</v>
      </c>
      <c r="F117" s="80" t="s">
        <v>726</v>
      </c>
      <c r="G117" s="80" t="s">
        <v>727</v>
      </c>
      <c r="H117" s="62"/>
      <c r="I117" s="62"/>
      <c r="J117" s="63" t="s">
        <v>31</v>
      </c>
      <c r="K117" s="63">
        <v>100</v>
      </c>
      <c r="L117" s="62">
        <v>710000000</v>
      </c>
      <c r="M117" s="62" t="s">
        <v>61</v>
      </c>
      <c r="N117" s="63" t="s">
        <v>664</v>
      </c>
      <c r="O117" s="65" t="s">
        <v>681</v>
      </c>
      <c r="P117" s="63" t="s">
        <v>671</v>
      </c>
      <c r="Q117" s="63" t="s">
        <v>672</v>
      </c>
      <c r="R117" s="55" t="s">
        <v>1546</v>
      </c>
      <c r="S117" s="63">
        <v>112</v>
      </c>
      <c r="T117" s="63" t="s">
        <v>673</v>
      </c>
      <c r="U117" s="69">
        <v>5759</v>
      </c>
      <c r="V117" s="67">
        <v>115</v>
      </c>
      <c r="W117" s="67">
        <f t="shared" si="7"/>
        <v>662285</v>
      </c>
      <c r="X117" s="67">
        <f t="shared" si="8"/>
        <v>741759.20000000007</v>
      </c>
      <c r="Y117" s="68" t="s">
        <v>213</v>
      </c>
      <c r="Z117" s="63">
        <v>2015</v>
      </c>
      <c r="AA117" s="47" t="s">
        <v>505</v>
      </c>
      <c r="AB117" s="55" t="s">
        <v>634</v>
      </c>
      <c r="AC117" s="292"/>
      <c r="AD117" s="292"/>
      <c r="AE117" s="292"/>
      <c r="AF117" s="292"/>
    </row>
    <row r="118" spans="1:32" s="51" customFormat="1" ht="165.95" customHeight="1">
      <c r="A118" s="55" t="s">
        <v>844</v>
      </c>
      <c r="B118" s="61" t="s">
        <v>179</v>
      </c>
      <c r="C118" s="80" t="s">
        <v>723</v>
      </c>
      <c r="D118" s="80" t="s">
        <v>724</v>
      </c>
      <c r="E118" s="80" t="s">
        <v>725</v>
      </c>
      <c r="F118" s="80" t="s">
        <v>726</v>
      </c>
      <c r="G118" s="80" t="s">
        <v>727</v>
      </c>
      <c r="H118" s="62"/>
      <c r="I118" s="62"/>
      <c r="J118" s="63" t="s">
        <v>31</v>
      </c>
      <c r="K118" s="63">
        <v>100</v>
      </c>
      <c r="L118" s="62">
        <v>710000000</v>
      </c>
      <c r="M118" s="62" t="s">
        <v>61</v>
      </c>
      <c r="N118" s="63" t="s">
        <v>664</v>
      </c>
      <c r="O118" s="65" t="s">
        <v>682</v>
      </c>
      <c r="P118" s="63" t="s">
        <v>671</v>
      </c>
      <c r="Q118" s="63" t="s">
        <v>672</v>
      </c>
      <c r="R118" s="55" t="s">
        <v>1546</v>
      </c>
      <c r="S118" s="63">
        <v>112</v>
      </c>
      <c r="T118" s="63" t="s">
        <v>673</v>
      </c>
      <c r="U118" s="69">
        <v>6567</v>
      </c>
      <c r="V118" s="67">
        <v>115</v>
      </c>
      <c r="W118" s="67">
        <f t="shared" si="7"/>
        <v>755205</v>
      </c>
      <c r="X118" s="67">
        <f t="shared" si="8"/>
        <v>845829.60000000009</v>
      </c>
      <c r="Y118" s="68" t="s">
        <v>213</v>
      </c>
      <c r="Z118" s="63">
        <v>2015</v>
      </c>
      <c r="AA118" s="47" t="s">
        <v>505</v>
      </c>
      <c r="AB118" s="55" t="s">
        <v>634</v>
      </c>
      <c r="AC118" s="292"/>
      <c r="AD118" s="292"/>
      <c r="AE118" s="292"/>
      <c r="AF118" s="292"/>
    </row>
    <row r="119" spans="1:32" s="51" customFormat="1" ht="165.95" customHeight="1">
      <c r="A119" s="55" t="s">
        <v>845</v>
      </c>
      <c r="B119" s="61" t="s">
        <v>179</v>
      </c>
      <c r="C119" s="80" t="s">
        <v>723</v>
      </c>
      <c r="D119" s="80" t="s">
        <v>724</v>
      </c>
      <c r="E119" s="80" t="s">
        <v>725</v>
      </c>
      <c r="F119" s="80" t="s">
        <v>726</v>
      </c>
      <c r="G119" s="80" t="s">
        <v>727</v>
      </c>
      <c r="H119" s="62"/>
      <c r="I119" s="62"/>
      <c r="J119" s="63" t="s">
        <v>31</v>
      </c>
      <c r="K119" s="63">
        <v>100</v>
      </c>
      <c r="L119" s="62">
        <v>710000000</v>
      </c>
      <c r="M119" s="62" t="s">
        <v>61</v>
      </c>
      <c r="N119" s="63" t="s">
        <v>664</v>
      </c>
      <c r="O119" s="65" t="s">
        <v>683</v>
      </c>
      <c r="P119" s="63" t="s">
        <v>671</v>
      </c>
      <c r="Q119" s="63" t="s">
        <v>672</v>
      </c>
      <c r="R119" s="55" t="s">
        <v>1546</v>
      </c>
      <c r="S119" s="63">
        <v>112</v>
      </c>
      <c r="T119" s="63" t="s">
        <v>673</v>
      </c>
      <c r="U119" s="69">
        <v>97170</v>
      </c>
      <c r="V119" s="67">
        <v>115</v>
      </c>
      <c r="W119" s="67">
        <f t="shared" si="7"/>
        <v>11174550</v>
      </c>
      <c r="X119" s="67">
        <f t="shared" si="8"/>
        <v>12515496.000000002</v>
      </c>
      <c r="Y119" s="68" t="s">
        <v>213</v>
      </c>
      <c r="Z119" s="63">
        <v>2015</v>
      </c>
      <c r="AA119" s="47" t="s">
        <v>505</v>
      </c>
      <c r="AB119" s="55" t="s">
        <v>634</v>
      </c>
      <c r="AC119" s="292"/>
      <c r="AD119" s="292"/>
      <c r="AE119" s="292"/>
      <c r="AF119" s="292"/>
    </row>
    <row r="120" spans="1:32" s="51" customFormat="1" ht="165.95" customHeight="1">
      <c r="A120" s="55" t="s">
        <v>846</v>
      </c>
      <c r="B120" s="61" t="s">
        <v>179</v>
      </c>
      <c r="C120" s="80" t="s">
        <v>723</v>
      </c>
      <c r="D120" s="80" t="s">
        <v>724</v>
      </c>
      <c r="E120" s="80" t="s">
        <v>725</v>
      </c>
      <c r="F120" s="80" t="s">
        <v>726</v>
      </c>
      <c r="G120" s="80" t="s">
        <v>727</v>
      </c>
      <c r="H120" s="62"/>
      <c r="I120" s="62"/>
      <c r="J120" s="63" t="s">
        <v>31</v>
      </c>
      <c r="K120" s="63">
        <v>100</v>
      </c>
      <c r="L120" s="62">
        <v>710000000</v>
      </c>
      <c r="M120" s="62" t="s">
        <v>61</v>
      </c>
      <c r="N120" s="63" t="s">
        <v>664</v>
      </c>
      <c r="O120" s="65" t="s">
        <v>702</v>
      </c>
      <c r="P120" s="63" t="s">
        <v>671</v>
      </c>
      <c r="Q120" s="63" t="s">
        <v>672</v>
      </c>
      <c r="R120" s="55" t="s">
        <v>1546</v>
      </c>
      <c r="S120" s="63">
        <v>112</v>
      </c>
      <c r="T120" s="63" t="s">
        <v>673</v>
      </c>
      <c r="U120" s="69">
        <v>6406</v>
      </c>
      <c r="V120" s="67">
        <v>115</v>
      </c>
      <c r="W120" s="67">
        <f t="shared" si="7"/>
        <v>736690</v>
      </c>
      <c r="X120" s="67">
        <f t="shared" si="8"/>
        <v>825092.8</v>
      </c>
      <c r="Y120" s="68" t="s">
        <v>213</v>
      </c>
      <c r="Z120" s="63">
        <v>2015</v>
      </c>
      <c r="AA120" s="47" t="s">
        <v>505</v>
      </c>
      <c r="AB120" s="55" t="s">
        <v>634</v>
      </c>
      <c r="AC120" s="292"/>
      <c r="AD120" s="292"/>
      <c r="AE120" s="292"/>
      <c r="AF120" s="292"/>
    </row>
    <row r="121" spans="1:32" s="51" customFormat="1" ht="165.95" customHeight="1">
      <c r="A121" s="55" t="s">
        <v>847</v>
      </c>
      <c r="B121" s="61" t="s">
        <v>179</v>
      </c>
      <c r="C121" s="80" t="s">
        <v>723</v>
      </c>
      <c r="D121" s="80" t="s">
        <v>724</v>
      </c>
      <c r="E121" s="80" t="s">
        <v>725</v>
      </c>
      <c r="F121" s="80" t="s">
        <v>726</v>
      </c>
      <c r="G121" s="80" t="s">
        <v>727</v>
      </c>
      <c r="H121" s="62"/>
      <c r="I121" s="62"/>
      <c r="J121" s="63" t="s">
        <v>31</v>
      </c>
      <c r="K121" s="63">
        <v>100</v>
      </c>
      <c r="L121" s="62">
        <v>710000000</v>
      </c>
      <c r="M121" s="62" t="s">
        <v>61</v>
      </c>
      <c r="N121" s="63" t="s">
        <v>664</v>
      </c>
      <c r="O121" s="65" t="s">
        <v>684</v>
      </c>
      <c r="P121" s="63" t="s">
        <v>671</v>
      </c>
      <c r="Q121" s="63" t="s">
        <v>672</v>
      </c>
      <c r="R121" s="55" t="s">
        <v>1546</v>
      </c>
      <c r="S121" s="63">
        <v>112</v>
      </c>
      <c r="T121" s="63" t="s">
        <v>673</v>
      </c>
      <c r="U121" s="69">
        <v>76634</v>
      </c>
      <c r="V121" s="67">
        <v>115</v>
      </c>
      <c r="W121" s="67">
        <f t="shared" si="7"/>
        <v>8812910</v>
      </c>
      <c r="X121" s="67">
        <f t="shared" si="8"/>
        <v>9870459.2000000011</v>
      </c>
      <c r="Y121" s="68" t="s">
        <v>213</v>
      </c>
      <c r="Z121" s="63">
        <v>2015</v>
      </c>
      <c r="AA121" s="47" t="s">
        <v>505</v>
      </c>
      <c r="AB121" s="55" t="s">
        <v>634</v>
      </c>
      <c r="AC121" s="292"/>
      <c r="AD121" s="292"/>
      <c r="AE121" s="292"/>
      <c r="AF121" s="292"/>
    </row>
    <row r="122" spans="1:32" s="51" customFormat="1" ht="165.95" customHeight="1">
      <c r="A122" s="55" t="s">
        <v>848</v>
      </c>
      <c r="B122" s="61" t="s">
        <v>179</v>
      </c>
      <c r="C122" s="80" t="s">
        <v>723</v>
      </c>
      <c r="D122" s="80" t="s">
        <v>724</v>
      </c>
      <c r="E122" s="80" t="s">
        <v>725</v>
      </c>
      <c r="F122" s="80" t="s">
        <v>726</v>
      </c>
      <c r="G122" s="80" t="s">
        <v>727</v>
      </c>
      <c r="H122" s="62"/>
      <c r="I122" s="62"/>
      <c r="J122" s="63" t="s">
        <v>31</v>
      </c>
      <c r="K122" s="63">
        <v>100</v>
      </c>
      <c r="L122" s="62">
        <v>710000000</v>
      </c>
      <c r="M122" s="62" t="s">
        <v>61</v>
      </c>
      <c r="N122" s="63" t="s">
        <v>664</v>
      </c>
      <c r="O122" s="65" t="s">
        <v>685</v>
      </c>
      <c r="P122" s="63" t="s">
        <v>671</v>
      </c>
      <c r="Q122" s="63" t="s">
        <v>672</v>
      </c>
      <c r="R122" s="55" t="s">
        <v>1546</v>
      </c>
      <c r="S122" s="63">
        <v>112</v>
      </c>
      <c r="T122" s="63" t="s">
        <v>673</v>
      </c>
      <c r="U122" s="69">
        <v>79118</v>
      </c>
      <c r="V122" s="67">
        <v>115</v>
      </c>
      <c r="W122" s="67">
        <f t="shared" si="7"/>
        <v>9098570</v>
      </c>
      <c r="X122" s="67">
        <f t="shared" si="8"/>
        <v>10190398.4</v>
      </c>
      <c r="Y122" s="68" t="s">
        <v>213</v>
      </c>
      <c r="Z122" s="63">
        <v>2015</v>
      </c>
      <c r="AA122" s="47" t="s">
        <v>505</v>
      </c>
      <c r="AB122" s="55" t="s">
        <v>634</v>
      </c>
      <c r="AC122" s="292"/>
      <c r="AD122" s="292"/>
      <c r="AE122" s="292"/>
      <c r="AF122" s="292"/>
    </row>
    <row r="123" spans="1:32" s="51" customFormat="1" ht="165.95" customHeight="1">
      <c r="A123" s="55" t="s">
        <v>849</v>
      </c>
      <c r="B123" s="61" t="s">
        <v>179</v>
      </c>
      <c r="C123" s="80" t="s">
        <v>723</v>
      </c>
      <c r="D123" s="80" t="s">
        <v>724</v>
      </c>
      <c r="E123" s="80" t="s">
        <v>725</v>
      </c>
      <c r="F123" s="80" t="s">
        <v>726</v>
      </c>
      <c r="G123" s="80" t="s">
        <v>727</v>
      </c>
      <c r="H123" s="62"/>
      <c r="I123" s="62"/>
      <c r="J123" s="63" t="s">
        <v>31</v>
      </c>
      <c r="K123" s="63">
        <v>100</v>
      </c>
      <c r="L123" s="62">
        <v>710000000</v>
      </c>
      <c r="M123" s="62" t="s">
        <v>61</v>
      </c>
      <c r="N123" s="63" t="s">
        <v>664</v>
      </c>
      <c r="O123" s="65" t="s">
        <v>686</v>
      </c>
      <c r="P123" s="63" t="s">
        <v>671</v>
      </c>
      <c r="Q123" s="63" t="s">
        <v>672</v>
      </c>
      <c r="R123" s="55" t="s">
        <v>1546</v>
      </c>
      <c r="S123" s="63">
        <v>112</v>
      </c>
      <c r="T123" s="63" t="s">
        <v>673</v>
      </c>
      <c r="U123" s="69">
        <v>28150</v>
      </c>
      <c r="V123" s="67">
        <v>115</v>
      </c>
      <c r="W123" s="67">
        <f t="shared" si="7"/>
        <v>3237250</v>
      </c>
      <c r="X123" s="67">
        <f t="shared" si="8"/>
        <v>3625720.0000000005</v>
      </c>
      <c r="Y123" s="68" t="s">
        <v>213</v>
      </c>
      <c r="Z123" s="63">
        <v>2015</v>
      </c>
      <c r="AA123" s="47" t="s">
        <v>505</v>
      </c>
      <c r="AB123" s="55" t="s">
        <v>634</v>
      </c>
      <c r="AC123" s="292"/>
      <c r="AD123" s="292"/>
      <c r="AE123" s="292"/>
      <c r="AF123" s="292"/>
    </row>
    <row r="124" spans="1:32" s="51" customFormat="1" ht="165.95" customHeight="1">
      <c r="A124" s="55" t="s">
        <v>850</v>
      </c>
      <c r="B124" s="61" t="s">
        <v>179</v>
      </c>
      <c r="C124" s="80" t="s">
        <v>723</v>
      </c>
      <c r="D124" s="80" t="s">
        <v>724</v>
      </c>
      <c r="E124" s="80" t="s">
        <v>725</v>
      </c>
      <c r="F124" s="80" t="s">
        <v>726</v>
      </c>
      <c r="G124" s="80" t="s">
        <v>727</v>
      </c>
      <c r="H124" s="62"/>
      <c r="I124" s="62"/>
      <c r="J124" s="63" t="s">
        <v>31</v>
      </c>
      <c r="K124" s="63">
        <v>100</v>
      </c>
      <c r="L124" s="62">
        <v>710000000</v>
      </c>
      <c r="M124" s="62" t="s">
        <v>61</v>
      </c>
      <c r="N124" s="63" t="s">
        <v>664</v>
      </c>
      <c r="O124" s="65" t="s">
        <v>687</v>
      </c>
      <c r="P124" s="63" t="s">
        <v>671</v>
      </c>
      <c r="Q124" s="63" t="s">
        <v>672</v>
      </c>
      <c r="R124" s="55" t="s">
        <v>1546</v>
      </c>
      <c r="S124" s="63">
        <v>112</v>
      </c>
      <c r="T124" s="63" t="s">
        <v>673</v>
      </c>
      <c r="U124" s="69">
        <v>37422</v>
      </c>
      <c r="V124" s="67">
        <v>115</v>
      </c>
      <c r="W124" s="67">
        <f t="shared" si="7"/>
        <v>4303530</v>
      </c>
      <c r="X124" s="67">
        <f t="shared" si="8"/>
        <v>4819953.6000000006</v>
      </c>
      <c r="Y124" s="68" t="s">
        <v>213</v>
      </c>
      <c r="Z124" s="63">
        <v>2015</v>
      </c>
      <c r="AA124" s="47" t="s">
        <v>505</v>
      </c>
      <c r="AB124" s="55" t="s">
        <v>634</v>
      </c>
      <c r="AC124" s="292"/>
      <c r="AD124" s="292"/>
      <c r="AE124" s="292"/>
      <c r="AF124" s="292"/>
    </row>
    <row r="125" spans="1:32" s="51" customFormat="1" ht="165.95" customHeight="1">
      <c r="A125" s="55" t="s">
        <v>851</v>
      </c>
      <c r="B125" s="61" t="s">
        <v>179</v>
      </c>
      <c r="C125" s="80" t="s">
        <v>723</v>
      </c>
      <c r="D125" s="80" t="s">
        <v>724</v>
      </c>
      <c r="E125" s="80" t="s">
        <v>725</v>
      </c>
      <c r="F125" s="80" t="s">
        <v>726</v>
      </c>
      <c r="G125" s="80" t="s">
        <v>727</v>
      </c>
      <c r="H125" s="62"/>
      <c r="I125" s="62"/>
      <c r="J125" s="63" t="s">
        <v>31</v>
      </c>
      <c r="K125" s="63">
        <v>100</v>
      </c>
      <c r="L125" s="62">
        <v>710000000</v>
      </c>
      <c r="M125" s="62" t="s">
        <v>61</v>
      </c>
      <c r="N125" s="63" t="s">
        <v>664</v>
      </c>
      <c r="O125" s="65" t="s">
        <v>703</v>
      </c>
      <c r="P125" s="63" t="s">
        <v>671</v>
      </c>
      <c r="Q125" s="63" t="s">
        <v>672</v>
      </c>
      <c r="R125" s="55" t="s">
        <v>1546</v>
      </c>
      <c r="S125" s="63">
        <v>112</v>
      </c>
      <c r="T125" s="63" t="s">
        <v>673</v>
      </c>
      <c r="U125" s="69">
        <v>1958</v>
      </c>
      <c r="V125" s="67">
        <v>115</v>
      </c>
      <c r="W125" s="67">
        <f t="shared" si="7"/>
        <v>225170</v>
      </c>
      <c r="X125" s="67">
        <f t="shared" si="8"/>
        <v>252190.40000000002</v>
      </c>
      <c r="Y125" s="68" t="s">
        <v>213</v>
      </c>
      <c r="Z125" s="63">
        <v>2015</v>
      </c>
      <c r="AA125" s="47" t="s">
        <v>505</v>
      </c>
      <c r="AB125" s="55" t="s">
        <v>634</v>
      </c>
      <c r="AC125" s="292"/>
      <c r="AD125" s="292"/>
      <c r="AE125" s="292"/>
      <c r="AF125" s="292"/>
    </row>
    <row r="126" spans="1:32" s="51" customFormat="1" ht="165.95" customHeight="1">
      <c r="A126" s="55" t="s">
        <v>852</v>
      </c>
      <c r="B126" s="61" t="s">
        <v>179</v>
      </c>
      <c r="C126" s="80" t="s">
        <v>723</v>
      </c>
      <c r="D126" s="80" t="s">
        <v>724</v>
      </c>
      <c r="E126" s="80" t="s">
        <v>725</v>
      </c>
      <c r="F126" s="80" t="s">
        <v>726</v>
      </c>
      <c r="G126" s="80" t="s">
        <v>727</v>
      </c>
      <c r="H126" s="62"/>
      <c r="I126" s="62"/>
      <c r="J126" s="63" t="s">
        <v>31</v>
      </c>
      <c r="K126" s="63">
        <v>100</v>
      </c>
      <c r="L126" s="62">
        <v>710000000</v>
      </c>
      <c r="M126" s="62" t="s">
        <v>61</v>
      </c>
      <c r="N126" s="63" t="s">
        <v>664</v>
      </c>
      <c r="O126" s="65" t="s">
        <v>688</v>
      </c>
      <c r="P126" s="63" t="s">
        <v>671</v>
      </c>
      <c r="Q126" s="63" t="s">
        <v>672</v>
      </c>
      <c r="R126" s="55" t="s">
        <v>1546</v>
      </c>
      <c r="S126" s="63">
        <v>112</v>
      </c>
      <c r="T126" s="63" t="s">
        <v>673</v>
      </c>
      <c r="U126" s="69">
        <v>32154</v>
      </c>
      <c r="V126" s="67">
        <v>115</v>
      </c>
      <c r="W126" s="67">
        <f t="shared" si="7"/>
        <v>3697710</v>
      </c>
      <c r="X126" s="67">
        <f t="shared" si="8"/>
        <v>4141435.2</v>
      </c>
      <c r="Y126" s="68" t="s">
        <v>213</v>
      </c>
      <c r="Z126" s="63">
        <v>2015</v>
      </c>
      <c r="AA126" s="47" t="s">
        <v>505</v>
      </c>
      <c r="AB126" s="55" t="s">
        <v>634</v>
      </c>
      <c r="AC126" s="292"/>
      <c r="AD126" s="292"/>
      <c r="AE126" s="292"/>
      <c r="AF126" s="292"/>
    </row>
    <row r="127" spans="1:32" s="51" customFormat="1" ht="165.95" customHeight="1">
      <c r="A127" s="55" t="s">
        <v>853</v>
      </c>
      <c r="B127" s="61" t="s">
        <v>179</v>
      </c>
      <c r="C127" s="80" t="s">
        <v>723</v>
      </c>
      <c r="D127" s="80" t="s">
        <v>724</v>
      </c>
      <c r="E127" s="80" t="s">
        <v>725</v>
      </c>
      <c r="F127" s="80" t="s">
        <v>726</v>
      </c>
      <c r="G127" s="80" t="s">
        <v>727</v>
      </c>
      <c r="H127" s="62"/>
      <c r="I127" s="62"/>
      <c r="J127" s="63" t="s">
        <v>31</v>
      </c>
      <c r="K127" s="63">
        <v>100</v>
      </c>
      <c r="L127" s="62">
        <v>710000000</v>
      </c>
      <c r="M127" s="62" t="s">
        <v>61</v>
      </c>
      <c r="N127" s="63" t="s">
        <v>664</v>
      </c>
      <c r="O127" s="65" t="s">
        <v>704</v>
      </c>
      <c r="P127" s="63" t="s">
        <v>671</v>
      </c>
      <c r="Q127" s="63" t="s">
        <v>672</v>
      </c>
      <c r="R127" s="55" t="s">
        <v>1546</v>
      </c>
      <c r="S127" s="63">
        <v>112</v>
      </c>
      <c r="T127" s="63" t="s">
        <v>673</v>
      </c>
      <c r="U127" s="69">
        <v>32116</v>
      </c>
      <c r="V127" s="67">
        <v>115</v>
      </c>
      <c r="W127" s="67">
        <f t="shared" si="7"/>
        <v>3693340</v>
      </c>
      <c r="X127" s="67">
        <f t="shared" si="8"/>
        <v>4136540.8000000003</v>
      </c>
      <c r="Y127" s="68" t="s">
        <v>213</v>
      </c>
      <c r="Z127" s="63">
        <v>2015</v>
      </c>
      <c r="AA127" s="47" t="s">
        <v>505</v>
      </c>
      <c r="AB127" s="55" t="s">
        <v>634</v>
      </c>
      <c r="AC127" s="292"/>
      <c r="AD127" s="292"/>
      <c r="AE127" s="292"/>
      <c r="AF127" s="292"/>
    </row>
    <row r="128" spans="1:32" s="15" customFormat="1" ht="165.95" customHeight="1">
      <c r="A128" s="55" t="s">
        <v>854</v>
      </c>
      <c r="B128" s="61" t="s">
        <v>179</v>
      </c>
      <c r="C128" s="80" t="s">
        <v>723</v>
      </c>
      <c r="D128" s="80" t="s">
        <v>724</v>
      </c>
      <c r="E128" s="80" t="s">
        <v>725</v>
      </c>
      <c r="F128" s="80" t="s">
        <v>726</v>
      </c>
      <c r="G128" s="80" t="s">
        <v>727</v>
      </c>
      <c r="H128" s="62"/>
      <c r="I128" s="62"/>
      <c r="J128" s="63" t="s">
        <v>31</v>
      </c>
      <c r="K128" s="63">
        <v>100</v>
      </c>
      <c r="L128" s="62">
        <v>710000000</v>
      </c>
      <c r="M128" s="62" t="s">
        <v>61</v>
      </c>
      <c r="N128" s="63" t="s">
        <v>664</v>
      </c>
      <c r="O128" s="65" t="s">
        <v>689</v>
      </c>
      <c r="P128" s="63" t="s">
        <v>671</v>
      </c>
      <c r="Q128" s="63" t="s">
        <v>672</v>
      </c>
      <c r="R128" s="55" t="s">
        <v>1546</v>
      </c>
      <c r="S128" s="63">
        <v>112</v>
      </c>
      <c r="T128" s="63" t="s">
        <v>673</v>
      </c>
      <c r="U128" s="69">
        <v>112150</v>
      </c>
      <c r="V128" s="67">
        <v>115</v>
      </c>
      <c r="W128" s="67">
        <f t="shared" si="7"/>
        <v>12897250</v>
      </c>
      <c r="X128" s="67">
        <f t="shared" si="8"/>
        <v>14444920.000000002</v>
      </c>
      <c r="Y128" s="68" t="s">
        <v>213</v>
      </c>
      <c r="Z128" s="63">
        <v>2015</v>
      </c>
      <c r="AA128" s="47" t="s">
        <v>505</v>
      </c>
      <c r="AB128" s="55" t="s">
        <v>634</v>
      </c>
      <c r="AC128" s="294"/>
      <c r="AD128" s="294"/>
      <c r="AE128" s="294"/>
      <c r="AF128" s="294"/>
    </row>
    <row r="129" spans="1:32" s="51" customFormat="1" ht="165.95" customHeight="1">
      <c r="A129" s="55" t="s">
        <v>855</v>
      </c>
      <c r="B129" s="61" t="s">
        <v>179</v>
      </c>
      <c r="C129" s="80" t="s">
        <v>723</v>
      </c>
      <c r="D129" s="80" t="s">
        <v>724</v>
      </c>
      <c r="E129" s="80" t="s">
        <v>725</v>
      </c>
      <c r="F129" s="80" t="s">
        <v>726</v>
      </c>
      <c r="G129" s="80" t="s">
        <v>727</v>
      </c>
      <c r="H129" s="62"/>
      <c r="I129" s="62"/>
      <c r="J129" s="63" t="s">
        <v>31</v>
      </c>
      <c r="K129" s="63">
        <v>100</v>
      </c>
      <c r="L129" s="62">
        <v>710000000</v>
      </c>
      <c r="M129" s="62" t="s">
        <v>61</v>
      </c>
      <c r="N129" s="63" t="s">
        <v>664</v>
      </c>
      <c r="O129" s="65" t="s">
        <v>705</v>
      </c>
      <c r="P129" s="63" t="s">
        <v>671</v>
      </c>
      <c r="Q129" s="63" t="s">
        <v>672</v>
      </c>
      <c r="R129" s="55" t="s">
        <v>1546</v>
      </c>
      <c r="S129" s="63">
        <v>112</v>
      </c>
      <c r="T129" s="63" t="s">
        <v>673</v>
      </c>
      <c r="U129" s="69">
        <v>31530</v>
      </c>
      <c r="V129" s="67">
        <v>115</v>
      </c>
      <c r="W129" s="67">
        <f t="shared" si="7"/>
        <v>3625950</v>
      </c>
      <c r="X129" s="67">
        <f t="shared" si="8"/>
        <v>4061064.0000000005</v>
      </c>
      <c r="Y129" s="68" t="s">
        <v>213</v>
      </c>
      <c r="Z129" s="63">
        <v>2015</v>
      </c>
      <c r="AA129" s="47" t="s">
        <v>505</v>
      </c>
      <c r="AB129" s="55" t="s">
        <v>634</v>
      </c>
      <c r="AC129" s="292"/>
      <c r="AD129" s="292"/>
      <c r="AE129" s="292"/>
      <c r="AF129" s="292"/>
    </row>
    <row r="130" spans="1:32" s="51" customFormat="1" ht="165.95" customHeight="1">
      <c r="A130" s="55" t="s">
        <v>856</v>
      </c>
      <c r="B130" s="61" t="s">
        <v>179</v>
      </c>
      <c r="C130" s="80" t="s">
        <v>723</v>
      </c>
      <c r="D130" s="80" t="s">
        <v>724</v>
      </c>
      <c r="E130" s="80" t="s">
        <v>725</v>
      </c>
      <c r="F130" s="80" t="s">
        <v>726</v>
      </c>
      <c r="G130" s="80" t="s">
        <v>727</v>
      </c>
      <c r="H130" s="62"/>
      <c r="I130" s="62"/>
      <c r="J130" s="63" t="s">
        <v>31</v>
      </c>
      <c r="K130" s="63">
        <v>100</v>
      </c>
      <c r="L130" s="62">
        <v>710000000</v>
      </c>
      <c r="M130" s="62" t="s">
        <v>61</v>
      </c>
      <c r="N130" s="63" t="s">
        <v>664</v>
      </c>
      <c r="O130" s="65" t="s">
        <v>690</v>
      </c>
      <c r="P130" s="63" t="s">
        <v>671</v>
      </c>
      <c r="Q130" s="63" t="s">
        <v>672</v>
      </c>
      <c r="R130" s="55" t="s">
        <v>1546</v>
      </c>
      <c r="S130" s="63">
        <v>112</v>
      </c>
      <c r="T130" s="63" t="s">
        <v>673</v>
      </c>
      <c r="U130" s="69">
        <v>72733</v>
      </c>
      <c r="V130" s="67">
        <v>115</v>
      </c>
      <c r="W130" s="67">
        <f t="shared" si="7"/>
        <v>8364295</v>
      </c>
      <c r="X130" s="67">
        <f t="shared" si="8"/>
        <v>9368010.4000000004</v>
      </c>
      <c r="Y130" s="68" t="s">
        <v>213</v>
      </c>
      <c r="Z130" s="63">
        <v>2015</v>
      </c>
      <c r="AA130" s="47" t="s">
        <v>505</v>
      </c>
      <c r="AB130" s="55" t="s">
        <v>634</v>
      </c>
      <c r="AC130" s="292"/>
      <c r="AD130" s="292"/>
      <c r="AE130" s="292"/>
      <c r="AF130" s="292"/>
    </row>
    <row r="131" spans="1:32" s="51" customFormat="1" ht="165.95" customHeight="1">
      <c r="A131" s="55" t="s">
        <v>857</v>
      </c>
      <c r="B131" s="61" t="s">
        <v>179</v>
      </c>
      <c r="C131" s="80" t="s">
        <v>723</v>
      </c>
      <c r="D131" s="80" t="s">
        <v>724</v>
      </c>
      <c r="E131" s="80" t="s">
        <v>725</v>
      </c>
      <c r="F131" s="80" t="s">
        <v>726</v>
      </c>
      <c r="G131" s="80" t="s">
        <v>727</v>
      </c>
      <c r="H131" s="62"/>
      <c r="I131" s="62"/>
      <c r="J131" s="63" t="s">
        <v>31</v>
      </c>
      <c r="K131" s="63">
        <v>100</v>
      </c>
      <c r="L131" s="62">
        <v>710000000</v>
      </c>
      <c r="M131" s="62" t="s">
        <v>61</v>
      </c>
      <c r="N131" s="63" t="s">
        <v>664</v>
      </c>
      <c r="O131" s="65" t="s">
        <v>706</v>
      </c>
      <c r="P131" s="63" t="s">
        <v>671</v>
      </c>
      <c r="Q131" s="63" t="s">
        <v>672</v>
      </c>
      <c r="R131" s="55" t="s">
        <v>1546</v>
      </c>
      <c r="S131" s="63">
        <v>112</v>
      </c>
      <c r="T131" s="63" t="s">
        <v>673</v>
      </c>
      <c r="U131" s="69">
        <v>33016</v>
      </c>
      <c r="V131" s="67">
        <v>115</v>
      </c>
      <c r="W131" s="67">
        <f t="shared" si="7"/>
        <v>3796840</v>
      </c>
      <c r="X131" s="67">
        <f t="shared" si="8"/>
        <v>4252460.8000000007</v>
      </c>
      <c r="Y131" s="68" t="s">
        <v>213</v>
      </c>
      <c r="Z131" s="63">
        <v>2015</v>
      </c>
      <c r="AA131" s="47" t="s">
        <v>505</v>
      </c>
      <c r="AB131" s="55" t="s">
        <v>634</v>
      </c>
      <c r="AC131" s="292"/>
      <c r="AD131" s="292"/>
      <c r="AE131" s="292"/>
      <c r="AF131" s="292"/>
    </row>
    <row r="132" spans="1:32" s="51" customFormat="1" ht="165.95" customHeight="1">
      <c r="A132" s="55" t="s">
        <v>858</v>
      </c>
      <c r="B132" s="61" t="s">
        <v>179</v>
      </c>
      <c r="C132" s="80" t="s">
        <v>723</v>
      </c>
      <c r="D132" s="80" t="s">
        <v>724</v>
      </c>
      <c r="E132" s="80" t="s">
        <v>725</v>
      </c>
      <c r="F132" s="80" t="s">
        <v>726</v>
      </c>
      <c r="G132" s="80" t="s">
        <v>727</v>
      </c>
      <c r="H132" s="62"/>
      <c r="I132" s="62"/>
      <c r="J132" s="63" t="s">
        <v>31</v>
      </c>
      <c r="K132" s="63">
        <v>100</v>
      </c>
      <c r="L132" s="62">
        <v>710000000</v>
      </c>
      <c r="M132" s="62" t="s">
        <v>61</v>
      </c>
      <c r="N132" s="63" t="s">
        <v>664</v>
      </c>
      <c r="O132" s="65" t="s">
        <v>707</v>
      </c>
      <c r="P132" s="63" t="s">
        <v>671</v>
      </c>
      <c r="Q132" s="63" t="s">
        <v>672</v>
      </c>
      <c r="R132" s="55" t="s">
        <v>1546</v>
      </c>
      <c r="S132" s="63">
        <v>112</v>
      </c>
      <c r="T132" s="63" t="s">
        <v>673</v>
      </c>
      <c r="U132" s="69">
        <v>25668</v>
      </c>
      <c r="V132" s="67">
        <v>115</v>
      </c>
      <c r="W132" s="67">
        <f t="shared" si="7"/>
        <v>2951820</v>
      </c>
      <c r="X132" s="67">
        <f t="shared" si="8"/>
        <v>3306038.4000000004</v>
      </c>
      <c r="Y132" s="68" t="s">
        <v>213</v>
      </c>
      <c r="Z132" s="63">
        <v>2015</v>
      </c>
      <c r="AA132" s="47" t="s">
        <v>505</v>
      </c>
      <c r="AB132" s="55" t="s">
        <v>634</v>
      </c>
      <c r="AC132" s="292"/>
      <c r="AD132" s="292"/>
      <c r="AE132" s="292"/>
      <c r="AF132" s="292"/>
    </row>
    <row r="133" spans="1:32" s="51" customFormat="1" ht="165.95" customHeight="1">
      <c r="A133" s="55" t="s">
        <v>859</v>
      </c>
      <c r="B133" s="61" t="s">
        <v>179</v>
      </c>
      <c r="C133" s="80" t="s">
        <v>723</v>
      </c>
      <c r="D133" s="80" t="s">
        <v>724</v>
      </c>
      <c r="E133" s="80" t="s">
        <v>725</v>
      </c>
      <c r="F133" s="80" t="s">
        <v>726</v>
      </c>
      <c r="G133" s="80" t="s">
        <v>727</v>
      </c>
      <c r="H133" s="62"/>
      <c r="I133" s="62"/>
      <c r="J133" s="63" t="s">
        <v>31</v>
      </c>
      <c r="K133" s="63">
        <v>100</v>
      </c>
      <c r="L133" s="62">
        <v>710000000</v>
      </c>
      <c r="M133" s="62" t="s">
        <v>61</v>
      </c>
      <c r="N133" s="63" t="s">
        <v>664</v>
      </c>
      <c r="O133" s="65" t="s">
        <v>708</v>
      </c>
      <c r="P133" s="63" t="s">
        <v>671</v>
      </c>
      <c r="Q133" s="63" t="s">
        <v>672</v>
      </c>
      <c r="R133" s="55" t="s">
        <v>1546</v>
      </c>
      <c r="S133" s="63">
        <v>112</v>
      </c>
      <c r="T133" s="63" t="s">
        <v>673</v>
      </c>
      <c r="U133" s="69">
        <v>34728</v>
      </c>
      <c r="V133" s="67">
        <v>115</v>
      </c>
      <c r="W133" s="67">
        <f t="shared" si="7"/>
        <v>3993720</v>
      </c>
      <c r="X133" s="67">
        <f t="shared" si="8"/>
        <v>4472966.4000000004</v>
      </c>
      <c r="Y133" s="68" t="s">
        <v>213</v>
      </c>
      <c r="Z133" s="63">
        <v>2015</v>
      </c>
      <c r="AA133" s="47" t="s">
        <v>505</v>
      </c>
      <c r="AB133" s="55" t="s">
        <v>634</v>
      </c>
      <c r="AC133" s="292"/>
      <c r="AD133" s="292"/>
      <c r="AE133" s="292"/>
      <c r="AF133" s="292"/>
    </row>
    <row r="134" spans="1:32" s="51" customFormat="1" ht="165.95" customHeight="1">
      <c r="A134" s="55" t="s">
        <v>860</v>
      </c>
      <c r="B134" s="61" t="s">
        <v>179</v>
      </c>
      <c r="C134" s="80" t="s">
        <v>723</v>
      </c>
      <c r="D134" s="80" t="s">
        <v>724</v>
      </c>
      <c r="E134" s="80" t="s">
        <v>725</v>
      </c>
      <c r="F134" s="80" t="s">
        <v>726</v>
      </c>
      <c r="G134" s="80" t="s">
        <v>727</v>
      </c>
      <c r="H134" s="62"/>
      <c r="I134" s="62"/>
      <c r="J134" s="63" t="s">
        <v>31</v>
      </c>
      <c r="K134" s="63">
        <v>100</v>
      </c>
      <c r="L134" s="62">
        <v>710000000</v>
      </c>
      <c r="M134" s="62" t="s">
        <v>61</v>
      </c>
      <c r="N134" s="63" t="s">
        <v>664</v>
      </c>
      <c r="O134" s="65" t="s">
        <v>709</v>
      </c>
      <c r="P134" s="63" t="s">
        <v>671</v>
      </c>
      <c r="Q134" s="63" t="s">
        <v>672</v>
      </c>
      <c r="R134" s="55" t="s">
        <v>1546</v>
      </c>
      <c r="S134" s="63">
        <v>112</v>
      </c>
      <c r="T134" s="63" t="s">
        <v>673</v>
      </c>
      <c r="U134" s="69">
        <v>18128</v>
      </c>
      <c r="V134" s="67">
        <v>115</v>
      </c>
      <c r="W134" s="67">
        <f t="shared" si="7"/>
        <v>2084720</v>
      </c>
      <c r="X134" s="67">
        <f t="shared" si="8"/>
        <v>2334886.4000000004</v>
      </c>
      <c r="Y134" s="68" t="s">
        <v>213</v>
      </c>
      <c r="Z134" s="63">
        <v>2015</v>
      </c>
      <c r="AA134" s="47" t="s">
        <v>505</v>
      </c>
      <c r="AB134" s="55" t="s">
        <v>634</v>
      </c>
      <c r="AC134" s="292"/>
      <c r="AD134" s="292"/>
      <c r="AE134" s="292"/>
      <c r="AF134" s="292"/>
    </row>
    <row r="135" spans="1:32" s="51" customFormat="1" ht="165.95" customHeight="1">
      <c r="A135" s="55" t="s">
        <v>861</v>
      </c>
      <c r="B135" s="61" t="s">
        <v>179</v>
      </c>
      <c r="C135" s="80" t="s">
        <v>723</v>
      </c>
      <c r="D135" s="80" t="s">
        <v>724</v>
      </c>
      <c r="E135" s="80" t="s">
        <v>725</v>
      </c>
      <c r="F135" s="80" t="s">
        <v>726</v>
      </c>
      <c r="G135" s="80" t="s">
        <v>727</v>
      </c>
      <c r="H135" s="62"/>
      <c r="I135" s="62"/>
      <c r="J135" s="63" t="s">
        <v>31</v>
      </c>
      <c r="K135" s="63">
        <v>100</v>
      </c>
      <c r="L135" s="62">
        <v>710000000</v>
      </c>
      <c r="M135" s="62" t="s">
        <v>61</v>
      </c>
      <c r="N135" s="63" t="s">
        <v>664</v>
      </c>
      <c r="O135" s="65" t="s">
        <v>692</v>
      </c>
      <c r="P135" s="63" t="s">
        <v>671</v>
      </c>
      <c r="Q135" s="63" t="s">
        <v>672</v>
      </c>
      <c r="R135" s="55" t="s">
        <v>1546</v>
      </c>
      <c r="S135" s="63">
        <v>112</v>
      </c>
      <c r="T135" s="63" t="s">
        <v>673</v>
      </c>
      <c r="U135" s="69">
        <v>80426</v>
      </c>
      <c r="V135" s="67">
        <v>115</v>
      </c>
      <c r="W135" s="67">
        <f t="shared" si="7"/>
        <v>9248990</v>
      </c>
      <c r="X135" s="67">
        <f t="shared" si="8"/>
        <v>10358868.800000001</v>
      </c>
      <c r="Y135" s="68" t="s">
        <v>213</v>
      </c>
      <c r="Z135" s="63">
        <v>2015</v>
      </c>
      <c r="AA135" s="47" t="s">
        <v>505</v>
      </c>
      <c r="AB135" s="55" t="s">
        <v>634</v>
      </c>
      <c r="AC135" s="292"/>
      <c r="AD135" s="292"/>
      <c r="AE135" s="292"/>
      <c r="AF135" s="292"/>
    </row>
    <row r="136" spans="1:32" s="82" customFormat="1" ht="165.95" customHeight="1">
      <c r="A136" s="55" t="s">
        <v>862</v>
      </c>
      <c r="B136" s="61" t="s">
        <v>179</v>
      </c>
      <c r="C136" s="80" t="s">
        <v>723</v>
      </c>
      <c r="D136" s="80" t="s">
        <v>724</v>
      </c>
      <c r="E136" s="80" t="s">
        <v>725</v>
      </c>
      <c r="F136" s="80" t="s">
        <v>726</v>
      </c>
      <c r="G136" s="80" t="s">
        <v>727</v>
      </c>
      <c r="H136" s="62"/>
      <c r="I136" s="62"/>
      <c r="J136" s="63" t="s">
        <v>31</v>
      </c>
      <c r="K136" s="63">
        <v>100</v>
      </c>
      <c r="L136" s="62">
        <v>710000000</v>
      </c>
      <c r="M136" s="62" t="s">
        <v>61</v>
      </c>
      <c r="N136" s="63" t="s">
        <v>664</v>
      </c>
      <c r="O136" s="65" t="s">
        <v>740</v>
      </c>
      <c r="P136" s="63" t="s">
        <v>671</v>
      </c>
      <c r="Q136" s="63" t="s">
        <v>672</v>
      </c>
      <c r="R136" s="55" t="s">
        <v>1546</v>
      </c>
      <c r="S136" s="63">
        <v>112</v>
      </c>
      <c r="T136" s="63" t="s">
        <v>673</v>
      </c>
      <c r="U136" s="69">
        <v>1224</v>
      </c>
      <c r="V136" s="67">
        <v>115</v>
      </c>
      <c r="W136" s="67">
        <f t="shared" si="7"/>
        <v>140760</v>
      </c>
      <c r="X136" s="67">
        <f t="shared" si="8"/>
        <v>157651.20000000001</v>
      </c>
      <c r="Y136" s="68" t="s">
        <v>213</v>
      </c>
      <c r="Z136" s="63">
        <v>2015</v>
      </c>
      <c r="AA136" s="47" t="s">
        <v>505</v>
      </c>
      <c r="AB136" s="55" t="s">
        <v>634</v>
      </c>
      <c r="AC136" s="296"/>
      <c r="AD136" s="296"/>
      <c r="AE136" s="296"/>
      <c r="AF136" s="296"/>
    </row>
    <row r="137" spans="1:32" s="51" customFormat="1" ht="165.95" customHeight="1">
      <c r="A137" s="55" t="s">
        <v>863</v>
      </c>
      <c r="B137" s="61" t="s">
        <v>179</v>
      </c>
      <c r="C137" s="80" t="s">
        <v>723</v>
      </c>
      <c r="D137" s="80" t="s">
        <v>724</v>
      </c>
      <c r="E137" s="80" t="s">
        <v>725</v>
      </c>
      <c r="F137" s="80" t="s">
        <v>726</v>
      </c>
      <c r="G137" s="80" t="s">
        <v>727</v>
      </c>
      <c r="H137" s="62"/>
      <c r="I137" s="62"/>
      <c r="J137" s="63" t="s">
        <v>31</v>
      </c>
      <c r="K137" s="63">
        <v>100</v>
      </c>
      <c r="L137" s="62">
        <v>710000000</v>
      </c>
      <c r="M137" s="62" t="s">
        <v>61</v>
      </c>
      <c r="N137" s="63" t="s">
        <v>664</v>
      </c>
      <c r="O137" s="65" t="s">
        <v>693</v>
      </c>
      <c r="P137" s="63" t="s">
        <v>671</v>
      </c>
      <c r="Q137" s="63" t="s">
        <v>672</v>
      </c>
      <c r="R137" s="55" t="s">
        <v>1546</v>
      </c>
      <c r="S137" s="63">
        <v>112</v>
      </c>
      <c r="T137" s="63" t="s">
        <v>673</v>
      </c>
      <c r="U137" s="69">
        <v>45288</v>
      </c>
      <c r="V137" s="67">
        <v>115</v>
      </c>
      <c r="W137" s="67">
        <f t="shared" si="7"/>
        <v>5208120</v>
      </c>
      <c r="X137" s="67">
        <f t="shared" si="8"/>
        <v>5833094.4000000004</v>
      </c>
      <c r="Y137" s="68" t="s">
        <v>213</v>
      </c>
      <c r="Z137" s="63">
        <v>2015</v>
      </c>
      <c r="AA137" s="47" t="s">
        <v>505</v>
      </c>
      <c r="AB137" s="55" t="s">
        <v>634</v>
      </c>
      <c r="AC137" s="292"/>
      <c r="AD137" s="292"/>
      <c r="AE137" s="292"/>
      <c r="AF137" s="292"/>
    </row>
    <row r="138" spans="1:32" s="51" customFormat="1" ht="165.95" customHeight="1">
      <c r="A138" s="55" t="s">
        <v>864</v>
      </c>
      <c r="B138" s="61" t="s">
        <v>179</v>
      </c>
      <c r="C138" s="80" t="s">
        <v>723</v>
      </c>
      <c r="D138" s="80" t="s">
        <v>724</v>
      </c>
      <c r="E138" s="80" t="s">
        <v>725</v>
      </c>
      <c r="F138" s="80" t="s">
        <v>726</v>
      </c>
      <c r="G138" s="80" t="s">
        <v>727</v>
      </c>
      <c r="H138" s="62"/>
      <c r="I138" s="62"/>
      <c r="J138" s="63" t="s">
        <v>31</v>
      </c>
      <c r="K138" s="63">
        <v>100</v>
      </c>
      <c r="L138" s="62">
        <v>710000000</v>
      </c>
      <c r="M138" s="62" t="s">
        <v>61</v>
      </c>
      <c r="N138" s="63" t="s">
        <v>664</v>
      </c>
      <c r="O138" s="65" t="s">
        <v>694</v>
      </c>
      <c r="P138" s="63" t="s">
        <v>671</v>
      </c>
      <c r="Q138" s="63" t="s">
        <v>672</v>
      </c>
      <c r="R138" s="55" t="s">
        <v>1546</v>
      </c>
      <c r="S138" s="63">
        <v>112</v>
      </c>
      <c r="T138" s="63" t="s">
        <v>673</v>
      </c>
      <c r="U138" s="69">
        <v>80073</v>
      </c>
      <c r="V138" s="67">
        <v>115</v>
      </c>
      <c r="W138" s="67">
        <f t="shared" si="7"/>
        <v>9208395</v>
      </c>
      <c r="X138" s="67">
        <f t="shared" si="8"/>
        <v>10313402.4</v>
      </c>
      <c r="Y138" s="68" t="s">
        <v>213</v>
      </c>
      <c r="Z138" s="63">
        <v>2015</v>
      </c>
      <c r="AA138" s="47" t="s">
        <v>505</v>
      </c>
      <c r="AB138" s="55" t="s">
        <v>634</v>
      </c>
      <c r="AC138" s="292"/>
      <c r="AD138" s="292"/>
      <c r="AE138" s="292"/>
      <c r="AF138" s="292"/>
    </row>
    <row r="139" spans="1:32" s="51" customFormat="1" ht="165.95" customHeight="1">
      <c r="A139" s="55" t="s">
        <v>865</v>
      </c>
      <c r="B139" s="61" t="s">
        <v>179</v>
      </c>
      <c r="C139" s="80" t="s">
        <v>723</v>
      </c>
      <c r="D139" s="80" t="s">
        <v>724</v>
      </c>
      <c r="E139" s="80" t="s">
        <v>725</v>
      </c>
      <c r="F139" s="80" t="s">
        <v>726</v>
      </c>
      <c r="G139" s="80" t="s">
        <v>727</v>
      </c>
      <c r="H139" s="62"/>
      <c r="I139" s="62"/>
      <c r="J139" s="63" t="s">
        <v>31</v>
      </c>
      <c r="K139" s="63">
        <v>100</v>
      </c>
      <c r="L139" s="62">
        <v>710000000</v>
      </c>
      <c r="M139" s="62" t="s">
        <v>61</v>
      </c>
      <c r="N139" s="63" t="s">
        <v>664</v>
      </c>
      <c r="O139" s="65" t="s">
        <v>695</v>
      </c>
      <c r="P139" s="63" t="s">
        <v>671</v>
      </c>
      <c r="Q139" s="63" t="s">
        <v>672</v>
      </c>
      <c r="R139" s="55" t="s">
        <v>1546</v>
      </c>
      <c r="S139" s="63">
        <v>112</v>
      </c>
      <c r="T139" s="63" t="s">
        <v>673</v>
      </c>
      <c r="U139" s="69">
        <v>71494</v>
      </c>
      <c r="V139" s="67">
        <v>115</v>
      </c>
      <c r="W139" s="67">
        <f t="shared" si="7"/>
        <v>8221810</v>
      </c>
      <c r="X139" s="67">
        <f t="shared" si="8"/>
        <v>9208427.2000000011</v>
      </c>
      <c r="Y139" s="68" t="s">
        <v>213</v>
      </c>
      <c r="Z139" s="63">
        <v>2015</v>
      </c>
      <c r="AA139" s="47" t="s">
        <v>505</v>
      </c>
      <c r="AB139" s="55" t="s">
        <v>634</v>
      </c>
      <c r="AC139" s="292"/>
      <c r="AD139" s="292"/>
      <c r="AE139" s="292"/>
      <c r="AF139" s="292"/>
    </row>
    <row r="140" spans="1:32" s="51" customFormat="1" ht="165.95" customHeight="1">
      <c r="A140" s="55" t="s">
        <v>866</v>
      </c>
      <c r="B140" s="61" t="s">
        <v>179</v>
      </c>
      <c r="C140" s="80" t="s">
        <v>723</v>
      </c>
      <c r="D140" s="80" t="s">
        <v>724</v>
      </c>
      <c r="E140" s="80" t="s">
        <v>725</v>
      </c>
      <c r="F140" s="80" t="s">
        <v>726</v>
      </c>
      <c r="G140" s="80" t="s">
        <v>727</v>
      </c>
      <c r="H140" s="62"/>
      <c r="I140" s="62"/>
      <c r="J140" s="63" t="s">
        <v>31</v>
      </c>
      <c r="K140" s="63">
        <v>100</v>
      </c>
      <c r="L140" s="62">
        <v>710000000</v>
      </c>
      <c r="M140" s="62" t="s">
        <v>61</v>
      </c>
      <c r="N140" s="63" t="s">
        <v>664</v>
      </c>
      <c r="O140" s="65" t="s">
        <v>696</v>
      </c>
      <c r="P140" s="63" t="s">
        <v>671</v>
      </c>
      <c r="Q140" s="63" t="s">
        <v>672</v>
      </c>
      <c r="R140" s="55" t="s">
        <v>1546</v>
      </c>
      <c r="S140" s="63">
        <v>112</v>
      </c>
      <c r="T140" s="63" t="s">
        <v>673</v>
      </c>
      <c r="U140" s="69">
        <v>126069</v>
      </c>
      <c r="V140" s="67">
        <v>115</v>
      </c>
      <c r="W140" s="67">
        <f t="shared" si="7"/>
        <v>14497935</v>
      </c>
      <c r="X140" s="67">
        <f t="shared" si="8"/>
        <v>16237687.200000001</v>
      </c>
      <c r="Y140" s="68" t="s">
        <v>213</v>
      </c>
      <c r="Z140" s="63">
        <v>2015</v>
      </c>
      <c r="AA140" s="47" t="s">
        <v>505</v>
      </c>
      <c r="AB140" s="55" t="s">
        <v>634</v>
      </c>
      <c r="AC140" s="292"/>
      <c r="AD140" s="292"/>
      <c r="AE140" s="292"/>
      <c r="AF140" s="292"/>
    </row>
    <row r="141" spans="1:32" s="51" customFormat="1" ht="165.95" customHeight="1">
      <c r="A141" s="55" t="s">
        <v>867</v>
      </c>
      <c r="B141" s="61" t="s">
        <v>179</v>
      </c>
      <c r="C141" s="80" t="s">
        <v>723</v>
      </c>
      <c r="D141" s="80" t="s">
        <v>724</v>
      </c>
      <c r="E141" s="80" t="s">
        <v>725</v>
      </c>
      <c r="F141" s="80" t="s">
        <v>726</v>
      </c>
      <c r="G141" s="80" t="s">
        <v>727</v>
      </c>
      <c r="H141" s="62"/>
      <c r="I141" s="62"/>
      <c r="J141" s="63" t="s">
        <v>31</v>
      </c>
      <c r="K141" s="63">
        <v>100</v>
      </c>
      <c r="L141" s="62">
        <v>710000000</v>
      </c>
      <c r="M141" s="62" t="s">
        <v>61</v>
      </c>
      <c r="N141" s="63" t="s">
        <v>664</v>
      </c>
      <c r="O141" s="65" t="s">
        <v>710</v>
      </c>
      <c r="P141" s="63" t="s">
        <v>671</v>
      </c>
      <c r="Q141" s="63" t="s">
        <v>672</v>
      </c>
      <c r="R141" s="55" t="s">
        <v>1546</v>
      </c>
      <c r="S141" s="63">
        <v>112</v>
      </c>
      <c r="T141" s="63" t="s">
        <v>673</v>
      </c>
      <c r="U141" s="69">
        <v>33586</v>
      </c>
      <c r="V141" s="67">
        <v>115</v>
      </c>
      <c r="W141" s="67">
        <f t="shared" si="7"/>
        <v>3862390</v>
      </c>
      <c r="X141" s="67">
        <f t="shared" si="8"/>
        <v>4325876.8000000007</v>
      </c>
      <c r="Y141" s="68" t="s">
        <v>213</v>
      </c>
      <c r="Z141" s="63">
        <v>2015</v>
      </c>
      <c r="AA141" s="47" t="s">
        <v>505</v>
      </c>
      <c r="AB141" s="55" t="s">
        <v>634</v>
      </c>
      <c r="AC141" s="292"/>
      <c r="AD141" s="292"/>
      <c r="AE141" s="292"/>
      <c r="AF141" s="292"/>
    </row>
    <row r="142" spans="1:32" s="51" customFormat="1" ht="165.95" customHeight="1">
      <c r="A142" s="55" t="s">
        <v>868</v>
      </c>
      <c r="B142" s="61" t="s">
        <v>179</v>
      </c>
      <c r="C142" s="80" t="s">
        <v>723</v>
      </c>
      <c r="D142" s="80" t="s">
        <v>724</v>
      </c>
      <c r="E142" s="80" t="s">
        <v>725</v>
      </c>
      <c r="F142" s="80" t="s">
        <v>726</v>
      </c>
      <c r="G142" s="80" t="s">
        <v>727</v>
      </c>
      <c r="H142" s="62"/>
      <c r="I142" s="62"/>
      <c r="J142" s="63" t="s">
        <v>31</v>
      </c>
      <c r="K142" s="63">
        <v>100</v>
      </c>
      <c r="L142" s="62">
        <v>710000000</v>
      </c>
      <c r="M142" s="62" t="s">
        <v>61</v>
      </c>
      <c r="N142" s="63" t="s">
        <v>664</v>
      </c>
      <c r="O142" s="65" t="s">
        <v>711</v>
      </c>
      <c r="P142" s="63" t="s">
        <v>671</v>
      </c>
      <c r="Q142" s="63" t="s">
        <v>672</v>
      </c>
      <c r="R142" s="55" t="s">
        <v>1546</v>
      </c>
      <c r="S142" s="63">
        <v>112</v>
      </c>
      <c r="T142" s="63" t="s">
        <v>673</v>
      </c>
      <c r="U142" s="69">
        <v>2512</v>
      </c>
      <c r="V142" s="67">
        <v>115</v>
      </c>
      <c r="W142" s="67">
        <f t="shared" si="7"/>
        <v>288880</v>
      </c>
      <c r="X142" s="67">
        <f t="shared" si="8"/>
        <v>323545.60000000003</v>
      </c>
      <c r="Y142" s="68" t="s">
        <v>213</v>
      </c>
      <c r="Z142" s="63">
        <v>2015</v>
      </c>
      <c r="AA142" s="47" t="s">
        <v>505</v>
      </c>
      <c r="AB142" s="55" t="s">
        <v>634</v>
      </c>
      <c r="AC142" s="292"/>
      <c r="AD142" s="292"/>
      <c r="AE142" s="292"/>
      <c r="AF142" s="292"/>
    </row>
    <row r="143" spans="1:32" s="51" customFormat="1" ht="165.95" customHeight="1">
      <c r="A143" s="55" t="s">
        <v>869</v>
      </c>
      <c r="B143" s="61" t="s">
        <v>179</v>
      </c>
      <c r="C143" s="80" t="s">
        <v>723</v>
      </c>
      <c r="D143" s="80" t="s">
        <v>724</v>
      </c>
      <c r="E143" s="80" t="s">
        <v>725</v>
      </c>
      <c r="F143" s="80" t="s">
        <v>726</v>
      </c>
      <c r="G143" s="80" t="s">
        <v>727</v>
      </c>
      <c r="H143" s="62"/>
      <c r="I143" s="62"/>
      <c r="J143" s="63" t="s">
        <v>31</v>
      </c>
      <c r="K143" s="63">
        <v>100</v>
      </c>
      <c r="L143" s="62">
        <v>710000000</v>
      </c>
      <c r="M143" s="62" t="s">
        <v>61</v>
      </c>
      <c r="N143" s="63" t="s">
        <v>664</v>
      </c>
      <c r="O143" s="65" t="s">
        <v>712</v>
      </c>
      <c r="P143" s="63" t="s">
        <v>671</v>
      </c>
      <c r="Q143" s="63" t="s">
        <v>672</v>
      </c>
      <c r="R143" s="55" t="s">
        <v>1546</v>
      </c>
      <c r="S143" s="63">
        <v>112</v>
      </c>
      <c r="T143" s="63" t="s">
        <v>673</v>
      </c>
      <c r="U143" s="69">
        <v>5939</v>
      </c>
      <c r="V143" s="67">
        <v>115</v>
      </c>
      <c r="W143" s="67">
        <f t="shared" si="7"/>
        <v>682985</v>
      </c>
      <c r="X143" s="67">
        <f t="shared" si="8"/>
        <v>764943.20000000007</v>
      </c>
      <c r="Y143" s="68" t="s">
        <v>213</v>
      </c>
      <c r="Z143" s="63">
        <v>2015</v>
      </c>
      <c r="AA143" s="47" t="s">
        <v>505</v>
      </c>
      <c r="AB143" s="55" t="s">
        <v>634</v>
      </c>
      <c r="AC143" s="292"/>
      <c r="AD143" s="292"/>
      <c r="AE143" s="292"/>
      <c r="AF143" s="292"/>
    </row>
    <row r="144" spans="1:32" s="51" customFormat="1" ht="165.95" customHeight="1">
      <c r="A144" s="55" t="s">
        <v>870</v>
      </c>
      <c r="B144" s="61" t="s">
        <v>179</v>
      </c>
      <c r="C144" s="80" t="s">
        <v>723</v>
      </c>
      <c r="D144" s="80" t="s">
        <v>724</v>
      </c>
      <c r="E144" s="80" t="s">
        <v>725</v>
      </c>
      <c r="F144" s="80" t="s">
        <v>726</v>
      </c>
      <c r="G144" s="80" t="s">
        <v>727</v>
      </c>
      <c r="H144" s="62"/>
      <c r="I144" s="62"/>
      <c r="J144" s="63" t="s">
        <v>31</v>
      </c>
      <c r="K144" s="63">
        <v>100</v>
      </c>
      <c r="L144" s="62">
        <v>710000000</v>
      </c>
      <c r="M144" s="62" t="s">
        <v>61</v>
      </c>
      <c r="N144" s="63" t="s">
        <v>664</v>
      </c>
      <c r="O144" s="65" t="s">
        <v>714</v>
      </c>
      <c r="P144" s="63" t="s">
        <v>671</v>
      </c>
      <c r="Q144" s="63" t="s">
        <v>672</v>
      </c>
      <c r="R144" s="55" t="s">
        <v>1546</v>
      </c>
      <c r="S144" s="63">
        <v>112</v>
      </c>
      <c r="T144" s="63" t="s">
        <v>673</v>
      </c>
      <c r="U144" s="69">
        <v>2135</v>
      </c>
      <c r="V144" s="67">
        <v>115</v>
      </c>
      <c r="W144" s="67">
        <f t="shared" si="7"/>
        <v>245525</v>
      </c>
      <c r="X144" s="67">
        <f t="shared" si="8"/>
        <v>274988</v>
      </c>
      <c r="Y144" s="68" t="s">
        <v>213</v>
      </c>
      <c r="Z144" s="63">
        <v>2015</v>
      </c>
      <c r="AA144" s="47" t="s">
        <v>505</v>
      </c>
      <c r="AB144" s="55" t="s">
        <v>634</v>
      </c>
      <c r="AC144" s="292"/>
      <c r="AD144" s="292"/>
      <c r="AE144" s="292"/>
      <c r="AF144" s="292"/>
    </row>
    <row r="145" spans="1:32" s="51" customFormat="1" ht="165.95" customHeight="1">
      <c r="A145" s="55" t="s">
        <v>871</v>
      </c>
      <c r="B145" s="61" t="s">
        <v>179</v>
      </c>
      <c r="C145" s="80" t="s">
        <v>723</v>
      </c>
      <c r="D145" s="80" t="s">
        <v>724</v>
      </c>
      <c r="E145" s="80" t="s">
        <v>725</v>
      </c>
      <c r="F145" s="80" t="s">
        <v>726</v>
      </c>
      <c r="G145" s="80" t="s">
        <v>727</v>
      </c>
      <c r="H145" s="62"/>
      <c r="I145" s="62"/>
      <c r="J145" s="63" t="s">
        <v>31</v>
      </c>
      <c r="K145" s="63">
        <v>100</v>
      </c>
      <c r="L145" s="62">
        <v>710000000</v>
      </c>
      <c r="M145" s="62" t="s">
        <v>61</v>
      </c>
      <c r="N145" s="63" t="s">
        <v>664</v>
      </c>
      <c r="O145" s="65" t="s">
        <v>716</v>
      </c>
      <c r="P145" s="63" t="s">
        <v>671</v>
      </c>
      <c r="Q145" s="63" t="s">
        <v>672</v>
      </c>
      <c r="R145" s="55" t="s">
        <v>1546</v>
      </c>
      <c r="S145" s="63">
        <v>112</v>
      </c>
      <c r="T145" s="63" t="s">
        <v>673</v>
      </c>
      <c r="U145" s="69">
        <v>1464</v>
      </c>
      <c r="V145" s="67">
        <v>115</v>
      </c>
      <c r="W145" s="67">
        <f t="shared" si="7"/>
        <v>168360</v>
      </c>
      <c r="X145" s="67">
        <f t="shared" si="8"/>
        <v>188563.20000000001</v>
      </c>
      <c r="Y145" s="68" t="s">
        <v>213</v>
      </c>
      <c r="Z145" s="63">
        <v>2015</v>
      </c>
      <c r="AA145" s="47" t="s">
        <v>505</v>
      </c>
      <c r="AB145" s="55" t="s">
        <v>634</v>
      </c>
      <c r="AC145" s="292"/>
      <c r="AD145" s="292"/>
      <c r="AE145" s="292"/>
      <c r="AF145" s="292"/>
    </row>
    <row r="146" spans="1:32" s="51" customFormat="1" ht="165.95" customHeight="1">
      <c r="A146" s="55" t="s">
        <v>872</v>
      </c>
      <c r="B146" s="61" t="s">
        <v>179</v>
      </c>
      <c r="C146" s="80" t="s">
        <v>723</v>
      </c>
      <c r="D146" s="80" t="s">
        <v>724</v>
      </c>
      <c r="E146" s="80" t="s">
        <v>725</v>
      </c>
      <c r="F146" s="80" t="s">
        <v>726</v>
      </c>
      <c r="G146" s="80" t="s">
        <v>727</v>
      </c>
      <c r="H146" s="62"/>
      <c r="I146" s="62"/>
      <c r="J146" s="63" t="s">
        <v>31</v>
      </c>
      <c r="K146" s="63">
        <v>100</v>
      </c>
      <c r="L146" s="62">
        <v>710000000</v>
      </c>
      <c r="M146" s="62" t="s">
        <v>61</v>
      </c>
      <c r="N146" s="63" t="s">
        <v>664</v>
      </c>
      <c r="O146" s="65" t="s">
        <v>717</v>
      </c>
      <c r="P146" s="63" t="s">
        <v>671</v>
      </c>
      <c r="Q146" s="63" t="s">
        <v>672</v>
      </c>
      <c r="R146" s="55" t="s">
        <v>1546</v>
      </c>
      <c r="S146" s="63">
        <v>112</v>
      </c>
      <c r="T146" s="63" t="s">
        <v>673</v>
      </c>
      <c r="U146" s="69">
        <v>794</v>
      </c>
      <c r="V146" s="67">
        <v>115</v>
      </c>
      <c r="W146" s="67">
        <f t="shared" si="7"/>
        <v>91310</v>
      </c>
      <c r="X146" s="67">
        <f t="shared" si="8"/>
        <v>102267.20000000001</v>
      </c>
      <c r="Y146" s="68" t="s">
        <v>213</v>
      </c>
      <c r="Z146" s="63">
        <v>2015</v>
      </c>
      <c r="AA146" s="47" t="s">
        <v>505</v>
      </c>
      <c r="AB146" s="55" t="s">
        <v>634</v>
      </c>
      <c r="AC146" s="292"/>
      <c r="AD146" s="292"/>
      <c r="AE146" s="292"/>
      <c r="AF146" s="292"/>
    </row>
    <row r="147" spans="1:32" s="51" customFormat="1" ht="165.95" customHeight="1">
      <c r="A147" s="55" t="s">
        <v>873</v>
      </c>
      <c r="B147" s="61" t="s">
        <v>179</v>
      </c>
      <c r="C147" s="79" t="s">
        <v>728</v>
      </c>
      <c r="D147" s="79" t="s">
        <v>724</v>
      </c>
      <c r="E147" s="79" t="s">
        <v>729</v>
      </c>
      <c r="F147" s="79" t="s">
        <v>730</v>
      </c>
      <c r="G147" s="79" t="s">
        <v>731</v>
      </c>
      <c r="H147" s="62"/>
      <c r="I147" s="62"/>
      <c r="J147" s="63" t="s">
        <v>31</v>
      </c>
      <c r="K147" s="63">
        <v>100</v>
      </c>
      <c r="L147" s="62">
        <v>710000000</v>
      </c>
      <c r="M147" s="62" t="s">
        <v>61</v>
      </c>
      <c r="N147" s="63" t="s">
        <v>664</v>
      </c>
      <c r="O147" s="65" t="s">
        <v>700</v>
      </c>
      <c r="P147" s="63" t="s">
        <v>671</v>
      </c>
      <c r="Q147" s="63" t="s">
        <v>672</v>
      </c>
      <c r="R147" s="55" t="s">
        <v>1546</v>
      </c>
      <c r="S147" s="63">
        <v>112</v>
      </c>
      <c r="T147" s="63" t="s">
        <v>673</v>
      </c>
      <c r="U147" s="73">
        <v>1082</v>
      </c>
      <c r="V147" s="67">
        <v>150</v>
      </c>
      <c r="W147" s="67">
        <f>U147*V147</f>
        <v>162300</v>
      </c>
      <c r="X147" s="67">
        <f>W147*1.12</f>
        <v>181776.00000000003</v>
      </c>
      <c r="Y147" s="68" t="s">
        <v>213</v>
      </c>
      <c r="Z147" s="63">
        <v>2015</v>
      </c>
      <c r="AA147" s="47" t="s">
        <v>505</v>
      </c>
      <c r="AB147" s="55" t="s">
        <v>634</v>
      </c>
      <c r="AC147" s="292"/>
      <c r="AD147" s="292"/>
      <c r="AE147" s="292"/>
      <c r="AF147" s="292"/>
    </row>
    <row r="148" spans="1:32" s="51" customFormat="1" ht="165.95" customHeight="1">
      <c r="A148" s="55" t="s">
        <v>874</v>
      </c>
      <c r="B148" s="61" t="s">
        <v>179</v>
      </c>
      <c r="C148" s="79" t="s">
        <v>728</v>
      </c>
      <c r="D148" s="79" t="s">
        <v>724</v>
      </c>
      <c r="E148" s="79" t="s">
        <v>729</v>
      </c>
      <c r="F148" s="79" t="s">
        <v>730</v>
      </c>
      <c r="G148" s="79" t="s">
        <v>731</v>
      </c>
      <c r="H148" s="62"/>
      <c r="I148" s="62"/>
      <c r="J148" s="63" t="s">
        <v>31</v>
      </c>
      <c r="K148" s="63">
        <v>100</v>
      </c>
      <c r="L148" s="62">
        <v>710000000</v>
      </c>
      <c r="M148" s="62" t="s">
        <v>61</v>
      </c>
      <c r="N148" s="63" t="s">
        <v>664</v>
      </c>
      <c r="O148" s="65" t="s">
        <v>670</v>
      </c>
      <c r="P148" s="63" t="s">
        <v>671</v>
      </c>
      <c r="Q148" s="63" t="s">
        <v>672</v>
      </c>
      <c r="R148" s="55" t="s">
        <v>1546</v>
      </c>
      <c r="S148" s="63">
        <v>112</v>
      </c>
      <c r="T148" s="63" t="s">
        <v>673</v>
      </c>
      <c r="U148" s="77">
        <v>31216</v>
      </c>
      <c r="V148" s="67">
        <v>150</v>
      </c>
      <c r="W148" s="67">
        <f t="shared" ref="W148:W186" si="9">U148*V148</f>
        <v>4682400</v>
      </c>
      <c r="X148" s="67">
        <f t="shared" ref="X148:X186" si="10">W148*1.12</f>
        <v>5244288.0000000009</v>
      </c>
      <c r="Y148" s="68" t="s">
        <v>213</v>
      </c>
      <c r="Z148" s="63">
        <v>2015</v>
      </c>
      <c r="AA148" s="47" t="s">
        <v>505</v>
      </c>
      <c r="AB148" s="55" t="s">
        <v>634</v>
      </c>
      <c r="AC148" s="292"/>
      <c r="AD148" s="292"/>
      <c r="AE148" s="292"/>
      <c r="AF148" s="292"/>
    </row>
    <row r="149" spans="1:32" s="51" customFormat="1" ht="165.95" customHeight="1">
      <c r="A149" s="55" t="s">
        <v>875</v>
      </c>
      <c r="B149" s="61" t="s">
        <v>179</v>
      </c>
      <c r="C149" s="79" t="s">
        <v>728</v>
      </c>
      <c r="D149" s="79" t="s">
        <v>724</v>
      </c>
      <c r="E149" s="79" t="s">
        <v>729</v>
      </c>
      <c r="F149" s="79" t="s">
        <v>730</v>
      </c>
      <c r="G149" s="79" t="s">
        <v>731</v>
      </c>
      <c r="H149" s="62"/>
      <c r="I149" s="62"/>
      <c r="J149" s="63" t="s">
        <v>31</v>
      </c>
      <c r="K149" s="63">
        <v>100</v>
      </c>
      <c r="L149" s="62">
        <v>710000000</v>
      </c>
      <c r="M149" s="62" t="s">
        <v>61</v>
      </c>
      <c r="N149" s="63" t="s">
        <v>664</v>
      </c>
      <c r="O149" s="65" t="s">
        <v>674</v>
      </c>
      <c r="P149" s="63" t="s">
        <v>671</v>
      </c>
      <c r="Q149" s="63" t="s">
        <v>672</v>
      </c>
      <c r="R149" s="55" t="s">
        <v>1546</v>
      </c>
      <c r="S149" s="63">
        <v>112</v>
      </c>
      <c r="T149" s="63" t="s">
        <v>673</v>
      </c>
      <c r="U149" s="77">
        <v>16492</v>
      </c>
      <c r="V149" s="67">
        <v>150</v>
      </c>
      <c r="W149" s="67">
        <f t="shared" si="9"/>
        <v>2473800</v>
      </c>
      <c r="X149" s="67">
        <f t="shared" si="10"/>
        <v>2770656.0000000005</v>
      </c>
      <c r="Y149" s="68" t="s">
        <v>213</v>
      </c>
      <c r="Z149" s="63">
        <v>2015</v>
      </c>
      <c r="AA149" s="47" t="s">
        <v>505</v>
      </c>
      <c r="AB149" s="55" t="s">
        <v>634</v>
      </c>
      <c r="AC149" s="292"/>
      <c r="AD149" s="292"/>
      <c r="AE149" s="292"/>
      <c r="AF149" s="292"/>
    </row>
    <row r="150" spans="1:32" s="51" customFormat="1" ht="165.95" customHeight="1">
      <c r="A150" s="55" t="s">
        <v>876</v>
      </c>
      <c r="B150" s="61" t="s">
        <v>179</v>
      </c>
      <c r="C150" s="79" t="s">
        <v>728</v>
      </c>
      <c r="D150" s="79" t="s">
        <v>724</v>
      </c>
      <c r="E150" s="79" t="s">
        <v>729</v>
      </c>
      <c r="F150" s="79" t="s">
        <v>730</v>
      </c>
      <c r="G150" s="79" t="s">
        <v>731</v>
      </c>
      <c r="H150" s="62"/>
      <c r="I150" s="62"/>
      <c r="J150" s="63" t="s">
        <v>31</v>
      </c>
      <c r="K150" s="63">
        <v>100</v>
      </c>
      <c r="L150" s="62">
        <v>710000000</v>
      </c>
      <c r="M150" s="62" t="s">
        <v>61</v>
      </c>
      <c r="N150" s="63" t="s">
        <v>664</v>
      </c>
      <c r="O150" s="65" t="s">
        <v>675</v>
      </c>
      <c r="P150" s="63" t="s">
        <v>671</v>
      </c>
      <c r="Q150" s="63" t="s">
        <v>672</v>
      </c>
      <c r="R150" s="55" t="s">
        <v>1546</v>
      </c>
      <c r="S150" s="63">
        <v>112</v>
      </c>
      <c r="T150" s="63" t="s">
        <v>673</v>
      </c>
      <c r="U150" s="77">
        <v>22546</v>
      </c>
      <c r="V150" s="67">
        <v>150</v>
      </c>
      <c r="W150" s="67">
        <f t="shared" si="9"/>
        <v>3381900</v>
      </c>
      <c r="X150" s="67">
        <f t="shared" si="10"/>
        <v>3787728.0000000005</v>
      </c>
      <c r="Y150" s="68" t="s">
        <v>213</v>
      </c>
      <c r="Z150" s="63">
        <v>2015</v>
      </c>
      <c r="AA150" s="47" t="s">
        <v>505</v>
      </c>
      <c r="AB150" s="55" t="s">
        <v>634</v>
      </c>
      <c r="AC150" s="292"/>
      <c r="AD150" s="292"/>
      <c r="AE150" s="292"/>
      <c r="AF150" s="292"/>
    </row>
    <row r="151" spans="1:32" s="51" customFormat="1" ht="165.95" customHeight="1">
      <c r="A151" s="55" t="s">
        <v>877</v>
      </c>
      <c r="B151" s="61" t="s">
        <v>179</v>
      </c>
      <c r="C151" s="79" t="s">
        <v>728</v>
      </c>
      <c r="D151" s="79" t="s">
        <v>724</v>
      </c>
      <c r="E151" s="79" t="s">
        <v>729</v>
      </c>
      <c r="F151" s="79" t="s">
        <v>730</v>
      </c>
      <c r="G151" s="79" t="s">
        <v>731</v>
      </c>
      <c r="H151" s="62"/>
      <c r="I151" s="62"/>
      <c r="J151" s="63" t="s">
        <v>31</v>
      </c>
      <c r="K151" s="63">
        <v>100</v>
      </c>
      <c r="L151" s="62">
        <v>710000000</v>
      </c>
      <c r="M151" s="62" t="s">
        <v>61</v>
      </c>
      <c r="N151" s="63" t="s">
        <v>664</v>
      </c>
      <c r="O151" s="65" t="s">
        <v>701</v>
      </c>
      <c r="P151" s="63" t="s">
        <v>671</v>
      </c>
      <c r="Q151" s="63" t="s">
        <v>672</v>
      </c>
      <c r="R151" s="55" t="s">
        <v>1546</v>
      </c>
      <c r="S151" s="63">
        <v>112</v>
      </c>
      <c r="T151" s="63" t="s">
        <v>673</v>
      </c>
      <c r="U151" s="77">
        <v>1647</v>
      </c>
      <c r="V151" s="67">
        <v>150</v>
      </c>
      <c r="W151" s="67">
        <f t="shared" si="9"/>
        <v>247050</v>
      </c>
      <c r="X151" s="67">
        <f t="shared" si="10"/>
        <v>276696</v>
      </c>
      <c r="Y151" s="68" t="s">
        <v>213</v>
      </c>
      <c r="Z151" s="63">
        <v>2015</v>
      </c>
      <c r="AA151" s="47" t="s">
        <v>505</v>
      </c>
      <c r="AB151" s="55" t="s">
        <v>634</v>
      </c>
      <c r="AC151" s="292"/>
      <c r="AD151" s="292"/>
      <c r="AE151" s="292"/>
      <c r="AF151" s="292"/>
    </row>
    <row r="152" spans="1:32" s="51" customFormat="1" ht="165.95" customHeight="1">
      <c r="A152" s="55" t="s">
        <v>878</v>
      </c>
      <c r="B152" s="61" t="s">
        <v>179</v>
      </c>
      <c r="C152" s="79" t="s">
        <v>728</v>
      </c>
      <c r="D152" s="79" t="s">
        <v>724</v>
      </c>
      <c r="E152" s="79" t="s">
        <v>729</v>
      </c>
      <c r="F152" s="79" t="s">
        <v>730</v>
      </c>
      <c r="G152" s="79" t="s">
        <v>731</v>
      </c>
      <c r="H152" s="62"/>
      <c r="I152" s="62"/>
      <c r="J152" s="63" t="s">
        <v>31</v>
      </c>
      <c r="K152" s="63">
        <v>100</v>
      </c>
      <c r="L152" s="62">
        <v>710000000</v>
      </c>
      <c r="M152" s="62" t="s">
        <v>61</v>
      </c>
      <c r="N152" s="63" t="s">
        <v>664</v>
      </c>
      <c r="O152" s="65" t="s">
        <v>676</v>
      </c>
      <c r="P152" s="63" t="s">
        <v>671</v>
      </c>
      <c r="Q152" s="63" t="s">
        <v>672</v>
      </c>
      <c r="R152" s="55" t="s">
        <v>1546</v>
      </c>
      <c r="S152" s="63">
        <v>112</v>
      </c>
      <c r="T152" s="63" t="s">
        <v>673</v>
      </c>
      <c r="U152" s="77">
        <v>18742</v>
      </c>
      <c r="V152" s="67">
        <v>150</v>
      </c>
      <c r="W152" s="67">
        <f t="shared" si="9"/>
        <v>2811300</v>
      </c>
      <c r="X152" s="67">
        <f t="shared" si="10"/>
        <v>3148656.0000000005</v>
      </c>
      <c r="Y152" s="68" t="s">
        <v>213</v>
      </c>
      <c r="Z152" s="63">
        <v>2015</v>
      </c>
      <c r="AA152" s="47" t="s">
        <v>505</v>
      </c>
      <c r="AB152" s="55" t="s">
        <v>634</v>
      </c>
      <c r="AC152" s="292"/>
      <c r="AD152" s="292"/>
      <c r="AE152" s="292"/>
      <c r="AF152" s="292"/>
    </row>
    <row r="153" spans="1:32" s="51" customFormat="1" ht="165.95" customHeight="1">
      <c r="A153" s="55" t="s">
        <v>879</v>
      </c>
      <c r="B153" s="61" t="s">
        <v>179</v>
      </c>
      <c r="C153" s="79" t="s">
        <v>728</v>
      </c>
      <c r="D153" s="79" t="s">
        <v>724</v>
      </c>
      <c r="E153" s="79" t="s">
        <v>729</v>
      </c>
      <c r="F153" s="79" t="s">
        <v>730</v>
      </c>
      <c r="G153" s="79" t="s">
        <v>731</v>
      </c>
      <c r="H153" s="62"/>
      <c r="I153" s="62"/>
      <c r="J153" s="63" t="s">
        <v>31</v>
      </c>
      <c r="K153" s="63">
        <v>100</v>
      </c>
      <c r="L153" s="62">
        <v>710000000</v>
      </c>
      <c r="M153" s="62" t="s">
        <v>61</v>
      </c>
      <c r="N153" s="63" t="s">
        <v>664</v>
      </c>
      <c r="O153" s="65" t="s">
        <v>677</v>
      </c>
      <c r="P153" s="63" t="s">
        <v>671</v>
      </c>
      <c r="Q153" s="63" t="s">
        <v>672</v>
      </c>
      <c r="R153" s="55" t="s">
        <v>1546</v>
      </c>
      <c r="S153" s="63">
        <v>112</v>
      </c>
      <c r="T153" s="63" t="s">
        <v>673</v>
      </c>
      <c r="U153" s="78">
        <v>23197</v>
      </c>
      <c r="V153" s="67">
        <v>150</v>
      </c>
      <c r="W153" s="67">
        <f t="shared" si="9"/>
        <v>3479550</v>
      </c>
      <c r="X153" s="67">
        <f t="shared" si="10"/>
        <v>3897096.0000000005</v>
      </c>
      <c r="Y153" s="68" t="s">
        <v>213</v>
      </c>
      <c r="Z153" s="63">
        <v>2015</v>
      </c>
      <c r="AA153" s="47" t="s">
        <v>505</v>
      </c>
      <c r="AB153" s="55" t="s">
        <v>634</v>
      </c>
      <c r="AC153" s="292"/>
      <c r="AD153" s="292"/>
      <c r="AE153" s="292"/>
      <c r="AF153" s="292"/>
    </row>
    <row r="154" spans="1:32" s="51" customFormat="1" ht="165.95" customHeight="1">
      <c r="A154" s="55" t="s">
        <v>880</v>
      </c>
      <c r="B154" s="61" t="s">
        <v>179</v>
      </c>
      <c r="C154" s="79" t="s">
        <v>728</v>
      </c>
      <c r="D154" s="79" t="s">
        <v>724</v>
      </c>
      <c r="E154" s="79" t="s">
        <v>729</v>
      </c>
      <c r="F154" s="79" t="s">
        <v>730</v>
      </c>
      <c r="G154" s="79" t="s">
        <v>731</v>
      </c>
      <c r="H154" s="62"/>
      <c r="I154" s="62"/>
      <c r="J154" s="63" t="s">
        <v>31</v>
      </c>
      <c r="K154" s="63">
        <v>100</v>
      </c>
      <c r="L154" s="62">
        <v>710000000</v>
      </c>
      <c r="M154" s="62" t="s">
        <v>61</v>
      </c>
      <c r="N154" s="63" t="s">
        <v>664</v>
      </c>
      <c r="O154" s="65" t="s">
        <v>678</v>
      </c>
      <c r="P154" s="63" t="s">
        <v>671</v>
      </c>
      <c r="Q154" s="63" t="s">
        <v>672</v>
      </c>
      <c r="R154" s="55" t="s">
        <v>1546</v>
      </c>
      <c r="S154" s="63">
        <v>112</v>
      </c>
      <c r="T154" s="63" t="s">
        <v>673</v>
      </c>
      <c r="U154" s="78">
        <v>21397</v>
      </c>
      <c r="V154" s="67">
        <v>150</v>
      </c>
      <c r="W154" s="67">
        <f t="shared" si="9"/>
        <v>3209550</v>
      </c>
      <c r="X154" s="67">
        <f t="shared" si="10"/>
        <v>3594696.0000000005</v>
      </c>
      <c r="Y154" s="68" t="s">
        <v>213</v>
      </c>
      <c r="Z154" s="63">
        <v>2015</v>
      </c>
      <c r="AA154" s="47" t="s">
        <v>505</v>
      </c>
      <c r="AB154" s="55" t="s">
        <v>634</v>
      </c>
      <c r="AC154" s="292"/>
      <c r="AD154" s="292"/>
      <c r="AE154" s="292"/>
      <c r="AF154" s="292"/>
    </row>
    <row r="155" spans="1:32" s="51" customFormat="1" ht="165.95" customHeight="1">
      <c r="A155" s="55" t="s">
        <v>881</v>
      </c>
      <c r="B155" s="61" t="s">
        <v>179</v>
      </c>
      <c r="C155" s="79" t="s">
        <v>728</v>
      </c>
      <c r="D155" s="79" t="s">
        <v>724</v>
      </c>
      <c r="E155" s="79" t="s">
        <v>729</v>
      </c>
      <c r="F155" s="79" t="s">
        <v>730</v>
      </c>
      <c r="G155" s="79" t="s">
        <v>731</v>
      </c>
      <c r="H155" s="62"/>
      <c r="I155" s="62"/>
      <c r="J155" s="63" t="s">
        <v>31</v>
      </c>
      <c r="K155" s="63">
        <v>100</v>
      </c>
      <c r="L155" s="62">
        <v>710000000</v>
      </c>
      <c r="M155" s="62" t="s">
        <v>61</v>
      </c>
      <c r="N155" s="63" t="s">
        <v>664</v>
      </c>
      <c r="O155" s="65" t="s">
        <v>679</v>
      </c>
      <c r="P155" s="63" t="s">
        <v>671</v>
      </c>
      <c r="Q155" s="63" t="s">
        <v>672</v>
      </c>
      <c r="R155" s="55" t="s">
        <v>1546</v>
      </c>
      <c r="S155" s="63">
        <v>112</v>
      </c>
      <c r="T155" s="63" t="s">
        <v>673</v>
      </c>
      <c r="U155" s="78">
        <v>12320</v>
      </c>
      <c r="V155" s="67">
        <v>150</v>
      </c>
      <c r="W155" s="67">
        <f t="shared" si="9"/>
        <v>1848000</v>
      </c>
      <c r="X155" s="67">
        <f t="shared" si="10"/>
        <v>2069760.0000000002</v>
      </c>
      <c r="Y155" s="68" t="s">
        <v>213</v>
      </c>
      <c r="Z155" s="63">
        <v>2015</v>
      </c>
      <c r="AA155" s="47" t="s">
        <v>505</v>
      </c>
      <c r="AB155" s="55" t="s">
        <v>634</v>
      </c>
      <c r="AC155" s="292"/>
      <c r="AD155" s="292"/>
      <c r="AE155" s="292"/>
      <c r="AF155" s="292"/>
    </row>
    <row r="156" spans="1:32" s="51" customFormat="1" ht="165.95" customHeight="1">
      <c r="A156" s="55" t="s">
        <v>882</v>
      </c>
      <c r="B156" s="61" t="s">
        <v>179</v>
      </c>
      <c r="C156" s="79" t="s">
        <v>728</v>
      </c>
      <c r="D156" s="79" t="s">
        <v>724</v>
      </c>
      <c r="E156" s="79" t="s">
        <v>729</v>
      </c>
      <c r="F156" s="79" t="s">
        <v>730</v>
      </c>
      <c r="G156" s="79" t="s">
        <v>731</v>
      </c>
      <c r="H156" s="62"/>
      <c r="I156" s="62"/>
      <c r="J156" s="63" t="s">
        <v>31</v>
      </c>
      <c r="K156" s="63">
        <v>100</v>
      </c>
      <c r="L156" s="62">
        <v>710000000</v>
      </c>
      <c r="M156" s="62" t="s">
        <v>61</v>
      </c>
      <c r="N156" s="63" t="s">
        <v>664</v>
      </c>
      <c r="O156" s="65" t="s">
        <v>680</v>
      </c>
      <c r="P156" s="63" t="s">
        <v>671</v>
      </c>
      <c r="Q156" s="63" t="s">
        <v>672</v>
      </c>
      <c r="R156" s="55" t="s">
        <v>1546</v>
      </c>
      <c r="S156" s="63">
        <v>112</v>
      </c>
      <c r="T156" s="63" t="s">
        <v>673</v>
      </c>
      <c r="U156" s="78">
        <v>16318</v>
      </c>
      <c r="V156" s="67">
        <v>150</v>
      </c>
      <c r="W156" s="67">
        <f t="shared" si="9"/>
        <v>2447700</v>
      </c>
      <c r="X156" s="67">
        <f t="shared" si="10"/>
        <v>2741424.0000000005</v>
      </c>
      <c r="Y156" s="68" t="s">
        <v>213</v>
      </c>
      <c r="Z156" s="63">
        <v>2015</v>
      </c>
      <c r="AA156" s="47" t="s">
        <v>505</v>
      </c>
      <c r="AB156" s="55" t="s">
        <v>634</v>
      </c>
      <c r="AC156" s="292"/>
      <c r="AD156" s="292"/>
      <c r="AE156" s="292"/>
      <c r="AF156" s="292"/>
    </row>
    <row r="157" spans="1:32" s="51" customFormat="1" ht="165.95" customHeight="1">
      <c r="A157" s="55" t="s">
        <v>883</v>
      </c>
      <c r="B157" s="61" t="s">
        <v>179</v>
      </c>
      <c r="C157" s="79" t="s">
        <v>728</v>
      </c>
      <c r="D157" s="79" t="s">
        <v>724</v>
      </c>
      <c r="E157" s="79" t="s">
        <v>729</v>
      </c>
      <c r="F157" s="79" t="s">
        <v>730</v>
      </c>
      <c r="G157" s="79" t="s">
        <v>731</v>
      </c>
      <c r="H157" s="62"/>
      <c r="I157" s="62"/>
      <c r="J157" s="63" t="s">
        <v>31</v>
      </c>
      <c r="K157" s="63">
        <v>100</v>
      </c>
      <c r="L157" s="62">
        <v>710000000</v>
      </c>
      <c r="M157" s="62" t="s">
        <v>61</v>
      </c>
      <c r="N157" s="63" t="s">
        <v>664</v>
      </c>
      <c r="O157" s="65" t="s">
        <v>681</v>
      </c>
      <c r="P157" s="63" t="s">
        <v>671</v>
      </c>
      <c r="Q157" s="63" t="s">
        <v>672</v>
      </c>
      <c r="R157" s="55" t="s">
        <v>1546</v>
      </c>
      <c r="S157" s="63">
        <v>112</v>
      </c>
      <c r="T157" s="63" t="s">
        <v>673</v>
      </c>
      <c r="U157" s="78">
        <v>1911</v>
      </c>
      <c r="V157" s="67">
        <v>150</v>
      </c>
      <c r="W157" s="67">
        <f t="shared" si="9"/>
        <v>286650</v>
      </c>
      <c r="X157" s="67">
        <f t="shared" si="10"/>
        <v>321048.00000000006</v>
      </c>
      <c r="Y157" s="68" t="s">
        <v>213</v>
      </c>
      <c r="Z157" s="63">
        <v>2015</v>
      </c>
      <c r="AA157" s="47" t="s">
        <v>505</v>
      </c>
      <c r="AB157" s="55" t="s">
        <v>634</v>
      </c>
      <c r="AC157" s="292"/>
      <c r="AD157" s="292"/>
      <c r="AE157" s="292"/>
      <c r="AF157" s="292"/>
    </row>
    <row r="158" spans="1:32" s="51" customFormat="1" ht="165.95" customHeight="1">
      <c r="A158" s="55" t="s">
        <v>884</v>
      </c>
      <c r="B158" s="61" t="s">
        <v>179</v>
      </c>
      <c r="C158" s="79" t="s">
        <v>728</v>
      </c>
      <c r="D158" s="79" t="s">
        <v>724</v>
      </c>
      <c r="E158" s="79" t="s">
        <v>729</v>
      </c>
      <c r="F158" s="79" t="s">
        <v>730</v>
      </c>
      <c r="G158" s="79" t="s">
        <v>731</v>
      </c>
      <c r="H158" s="62"/>
      <c r="I158" s="62"/>
      <c r="J158" s="63" t="s">
        <v>31</v>
      </c>
      <c r="K158" s="63">
        <v>100</v>
      </c>
      <c r="L158" s="62">
        <v>710000000</v>
      </c>
      <c r="M158" s="62" t="s">
        <v>61</v>
      </c>
      <c r="N158" s="63" t="s">
        <v>664</v>
      </c>
      <c r="O158" s="65" t="s">
        <v>682</v>
      </c>
      <c r="P158" s="63" t="s">
        <v>671</v>
      </c>
      <c r="Q158" s="63" t="s">
        <v>672</v>
      </c>
      <c r="R158" s="55" t="s">
        <v>1546</v>
      </c>
      <c r="S158" s="63">
        <v>112</v>
      </c>
      <c r="T158" s="63" t="s">
        <v>673</v>
      </c>
      <c r="U158" s="78">
        <v>4051</v>
      </c>
      <c r="V158" s="67">
        <v>150</v>
      </c>
      <c r="W158" s="67">
        <f t="shared" si="9"/>
        <v>607650</v>
      </c>
      <c r="X158" s="67">
        <f t="shared" si="10"/>
        <v>680568.00000000012</v>
      </c>
      <c r="Y158" s="68" t="s">
        <v>213</v>
      </c>
      <c r="Z158" s="63">
        <v>2015</v>
      </c>
      <c r="AA158" s="47" t="s">
        <v>505</v>
      </c>
      <c r="AB158" s="55" t="s">
        <v>634</v>
      </c>
      <c r="AC158" s="292"/>
      <c r="AD158" s="292"/>
      <c r="AE158" s="292"/>
      <c r="AF158" s="292"/>
    </row>
    <row r="159" spans="1:32" s="51" customFormat="1" ht="165.95" customHeight="1">
      <c r="A159" s="55" t="s">
        <v>885</v>
      </c>
      <c r="B159" s="61" t="s">
        <v>179</v>
      </c>
      <c r="C159" s="79" t="s">
        <v>728</v>
      </c>
      <c r="D159" s="79" t="s">
        <v>724</v>
      </c>
      <c r="E159" s="79" t="s">
        <v>729</v>
      </c>
      <c r="F159" s="79" t="s">
        <v>730</v>
      </c>
      <c r="G159" s="79" t="s">
        <v>731</v>
      </c>
      <c r="H159" s="62"/>
      <c r="I159" s="62"/>
      <c r="J159" s="63" t="s">
        <v>31</v>
      </c>
      <c r="K159" s="63">
        <v>100</v>
      </c>
      <c r="L159" s="62">
        <v>710000000</v>
      </c>
      <c r="M159" s="62" t="s">
        <v>61</v>
      </c>
      <c r="N159" s="63" t="s">
        <v>664</v>
      </c>
      <c r="O159" s="65" t="s">
        <v>683</v>
      </c>
      <c r="P159" s="63" t="s">
        <v>671</v>
      </c>
      <c r="Q159" s="63" t="s">
        <v>672</v>
      </c>
      <c r="R159" s="55" t="s">
        <v>1546</v>
      </c>
      <c r="S159" s="63">
        <v>112</v>
      </c>
      <c r="T159" s="63" t="s">
        <v>673</v>
      </c>
      <c r="U159" s="78">
        <v>24557</v>
      </c>
      <c r="V159" s="67">
        <v>150</v>
      </c>
      <c r="W159" s="67">
        <f t="shared" si="9"/>
        <v>3683550</v>
      </c>
      <c r="X159" s="67">
        <f t="shared" si="10"/>
        <v>4125576.0000000005</v>
      </c>
      <c r="Y159" s="68" t="s">
        <v>213</v>
      </c>
      <c r="Z159" s="63">
        <v>2015</v>
      </c>
      <c r="AA159" s="47" t="s">
        <v>505</v>
      </c>
      <c r="AB159" s="55" t="s">
        <v>634</v>
      </c>
      <c r="AC159" s="292"/>
      <c r="AD159" s="292"/>
      <c r="AE159" s="292"/>
      <c r="AF159" s="292"/>
    </row>
    <row r="160" spans="1:32" s="51" customFormat="1" ht="165.95" customHeight="1">
      <c r="A160" s="55" t="s">
        <v>886</v>
      </c>
      <c r="B160" s="61" t="s">
        <v>179</v>
      </c>
      <c r="C160" s="79" t="s">
        <v>728</v>
      </c>
      <c r="D160" s="79" t="s">
        <v>724</v>
      </c>
      <c r="E160" s="79" t="s">
        <v>729</v>
      </c>
      <c r="F160" s="79" t="s">
        <v>730</v>
      </c>
      <c r="G160" s="79" t="s">
        <v>731</v>
      </c>
      <c r="H160" s="62"/>
      <c r="I160" s="62"/>
      <c r="J160" s="63" t="s">
        <v>31</v>
      </c>
      <c r="K160" s="63">
        <v>100</v>
      </c>
      <c r="L160" s="62">
        <v>710000000</v>
      </c>
      <c r="M160" s="62" t="s">
        <v>61</v>
      </c>
      <c r="N160" s="63" t="s">
        <v>664</v>
      </c>
      <c r="O160" s="65" t="s">
        <v>702</v>
      </c>
      <c r="P160" s="63" t="s">
        <v>671</v>
      </c>
      <c r="Q160" s="63" t="s">
        <v>672</v>
      </c>
      <c r="R160" s="55" t="s">
        <v>1546</v>
      </c>
      <c r="S160" s="63">
        <v>112</v>
      </c>
      <c r="T160" s="63" t="s">
        <v>673</v>
      </c>
      <c r="U160" s="78">
        <v>3519</v>
      </c>
      <c r="V160" s="67">
        <v>150</v>
      </c>
      <c r="W160" s="67">
        <f t="shared" si="9"/>
        <v>527850</v>
      </c>
      <c r="X160" s="67">
        <f t="shared" si="10"/>
        <v>591192</v>
      </c>
      <c r="Y160" s="68" t="s">
        <v>213</v>
      </c>
      <c r="Z160" s="63">
        <v>2015</v>
      </c>
      <c r="AA160" s="47" t="s">
        <v>505</v>
      </c>
      <c r="AB160" s="55" t="s">
        <v>634</v>
      </c>
      <c r="AC160" s="292"/>
      <c r="AD160" s="292"/>
      <c r="AE160" s="292"/>
      <c r="AF160" s="292"/>
    </row>
    <row r="161" spans="1:32" s="51" customFormat="1" ht="165.95" customHeight="1">
      <c r="A161" s="55" t="s">
        <v>887</v>
      </c>
      <c r="B161" s="61" t="s">
        <v>179</v>
      </c>
      <c r="C161" s="79" t="s">
        <v>728</v>
      </c>
      <c r="D161" s="79" t="s">
        <v>724</v>
      </c>
      <c r="E161" s="79" t="s">
        <v>729</v>
      </c>
      <c r="F161" s="79" t="s">
        <v>730</v>
      </c>
      <c r="G161" s="79" t="s">
        <v>731</v>
      </c>
      <c r="H161" s="62"/>
      <c r="I161" s="62"/>
      <c r="J161" s="63" t="s">
        <v>31</v>
      </c>
      <c r="K161" s="63">
        <v>100</v>
      </c>
      <c r="L161" s="62">
        <v>710000000</v>
      </c>
      <c r="M161" s="62" t="s">
        <v>61</v>
      </c>
      <c r="N161" s="63" t="s">
        <v>664</v>
      </c>
      <c r="O161" s="65" t="s">
        <v>684</v>
      </c>
      <c r="P161" s="63" t="s">
        <v>671</v>
      </c>
      <c r="Q161" s="63" t="s">
        <v>672</v>
      </c>
      <c r="R161" s="55" t="s">
        <v>1546</v>
      </c>
      <c r="S161" s="63">
        <v>112</v>
      </c>
      <c r="T161" s="63" t="s">
        <v>673</v>
      </c>
      <c r="U161" s="78">
        <v>19958</v>
      </c>
      <c r="V161" s="67">
        <v>150</v>
      </c>
      <c r="W161" s="67">
        <f t="shared" si="9"/>
        <v>2993700</v>
      </c>
      <c r="X161" s="67">
        <f t="shared" si="10"/>
        <v>3352944.0000000005</v>
      </c>
      <c r="Y161" s="68" t="s">
        <v>213</v>
      </c>
      <c r="Z161" s="63">
        <v>2015</v>
      </c>
      <c r="AA161" s="47" t="s">
        <v>505</v>
      </c>
      <c r="AB161" s="55" t="s">
        <v>634</v>
      </c>
      <c r="AC161" s="292"/>
      <c r="AD161" s="292"/>
      <c r="AE161" s="292"/>
      <c r="AF161" s="292"/>
    </row>
    <row r="162" spans="1:32" s="51" customFormat="1" ht="165.95" customHeight="1">
      <c r="A162" s="55" t="s">
        <v>888</v>
      </c>
      <c r="B162" s="61" t="s">
        <v>179</v>
      </c>
      <c r="C162" s="79" t="s">
        <v>728</v>
      </c>
      <c r="D162" s="79" t="s">
        <v>724</v>
      </c>
      <c r="E162" s="79" t="s">
        <v>729</v>
      </c>
      <c r="F162" s="79" t="s">
        <v>730</v>
      </c>
      <c r="G162" s="79" t="s">
        <v>731</v>
      </c>
      <c r="H162" s="62"/>
      <c r="I162" s="62"/>
      <c r="J162" s="63" t="s">
        <v>31</v>
      </c>
      <c r="K162" s="63">
        <v>100</v>
      </c>
      <c r="L162" s="62">
        <v>710000000</v>
      </c>
      <c r="M162" s="62" t="s">
        <v>61</v>
      </c>
      <c r="N162" s="63" t="s">
        <v>664</v>
      </c>
      <c r="O162" s="65" t="s">
        <v>685</v>
      </c>
      <c r="P162" s="63" t="s">
        <v>671</v>
      </c>
      <c r="Q162" s="63" t="s">
        <v>672</v>
      </c>
      <c r="R162" s="55" t="s">
        <v>1546</v>
      </c>
      <c r="S162" s="63">
        <v>112</v>
      </c>
      <c r="T162" s="63" t="s">
        <v>673</v>
      </c>
      <c r="U162" s="78">
        <v>11430</v>
      </c>
      <c r="V162" s="67">
        <v>150</v>
      </c>
      <c r="W162" s="67">
        <f t="shared" si="9"/>
        <v>1714500</v>
      </c>
      <c r="X162" s="67">
        <f t="shared" si="10"/>
        <v>1920240.0000000002</v>
      </c>
      <c r="Y162" s="68" t="s">
        <v>213</v>
      </c>
      <c r="Z162" s="63">
        <v>2015</v>
      </c>
      <c r="AA162" s="47" t="s">
        <v>505</v>
      </c>
      <c r="AB162" s="55" t="s">
        <v>634</v>
      </c>
      <c r="AC162" s="292"/>
      <c r="AD162" s="292"/>
      <c r="AE162" s="292"/>
      <c r="AF162" s="292"/>
    </row>
    <row r="163" spans="1:32" s="51" customFormat="1" ht="165.95" customHeight="1">
      <c r="A163" s="55" t="s">
        <v>889</v>
      </c>
      <c r="B163" s="61" t="s">
        <v>179</v>
      </c>
      <c r="C163" s="79" t="s">
        <v>728</v>
      </c>
      <c r="D163" s="79" t="s">
        <v>724</v>
      </c>
      <c r="E163" s="79" t="s">
        <v>729</v>
      </c>
      <c r="F163" s="79" t="s">
        <v>730</v>
      </c>
      <c r="G163" s="79" t="s">
        <v>731</v>
      </c>
      <c r="H163" s="62"/>
      <c r="I163" s="62"/>
      <c r="J163" s="63" t="s">
        <v>31</v>
      </c>
      <c r="K163" s="63">
        <v>100</v>
      </c>
      <c r="L163" s="62">
        <v>710000000</v>
      </c>
      <c r="M163" s="62" t="s">
        <v>61</v>
      </c>
      <c r="N163" s="63" t="s">
        <v>664</v>
      </c>
      <c r="O163" s="65" t="s">
        <v>686</v>
      </c>
      <c r="P163" s="63" t="s">
        <v>671</v>
      </c>
      <c r="Q163" s="63" t="s">
        <v>672</v>
      </c>
      <c r="R163" s="55" t="s">
        <v>1546</v>
      </c>
      <c r="S163" s="63">
        <v>112</v>
      </c>
      <c r="T163" s="63" t="s">
        <v>673</v>
      </c>
      <c r="U163" s="78">
        <v>8925</v>
      </c>
      <c r="V163" s="67">
        <v>150</v>
      </c>
      <c r="W163" s="67">
        <f t="shared" si="9"/>
        <v>1338750</v>
      </c>
      <c r="X163" s="67">
        <f t="shared" si="10"/>
        <v>1499400.0000000002</v>
      </c>
      <c r="Y163" s="68" t="s">
        <v>213</v>
      </c>
      <c r="Z163" s="63">
        <v>2015</v>
      </c>
      <c r="AA163" s="47" t="s">
        <v>505</v>
      </c>
      <c r="AB163" s="55" t="s">
        <v>634</v>
      </c>
      <c r="AC163" s="292"/>
      <c r="AD163" s="292"/>
      <c r="AE163" s="292"/>
      <c r="AF163" s="292"/>
    </row>
    <row r="164" spans="1:32" s="51" customFormat="1" ht="165.95" customHeight="1">
      <c r="A164" s="55" t="s">
        <v>890</v>
      </c>
      <c r="B164" s="61" t="s">
        <v>179</v>
      </c>
      <c r="C164" s="79" t="s">
        <v>728</v>
      </c>
      <c r="D164" s="79" t="s">
        <v>724</v>
      </c>
      <c r="E164" s="79" t="s">
        <v>729</v>
      </c>
      <c r="F164" s="79" t="s">
        <v>730</v>
      </c>
      <c r="G164" s="79" t="s">
        <v>731</v>
      </c>
      <c r="H164" s="62"/>
      <c r="I164" s="62"/>
      <c r="J164" s="63" t="s">
        <v>31</v>
      </c>
      <c r="K164" s="63">
        <v>100</v>
      </c>
      <c r="L164" s="62">
        <v>710000000</v>
      </c>
      <c r="M164" s="62" t="s">
        <v>61</v>
      </c>
      <c r="N164" s="63" t="s">
        <v>664</v>
      </c>
      <c r="O164" s="65" t="s">
        <v>687</v>
      </c>
      <c r="P164" s="63" t="s">
        <v>671</v>
      </c>
      <c r="Q164" s="63" t="s">
        <v>672</v>
      </c>
      <c r="R164" s="55" t="s">
        <v>1546</v>
      </c>
      <c r="S164" s="63">
        <v>112</v>
      </c>
      <c r="T164" s="63" t="s">
        <v>673</v>
      </c>
      <c r="U164" s="78">
        <v>13117</v>
      </c>
      <c r="V164" s="67">
        <v>150</v>
      </c>
      <c r="W164" s="67">
        <f t="shared" si="9"/>
        <v>1967550</v>
      </c>
      <c r="X164" s="67">
        <f t="shared" si="10"/>
        <v>2203656</v>
      </c>
      <c r="Y164" s="68" t="s">
        <v>213</v>
      </c>
      <c r="Z164" s="63">
        <v>2015</v>
      </c>
      <c r="AA164" s="47" t="s">
        <v>505</v>
      </c>
      <c r="AB164" s="55" t="s">
        <v>634</v>
      </c>
      <c r="AC164" s="292"/>
      <c r="AD164" s="292"/>
      <c r="AE164" s="292"/>
      <c r="AF164" s="292"/>
    </row>
    <row r="165" spans="1:32" s="51" customFormat="1" ht="165.95" customHeight="1">
      <c r="A165" s="55" t="s">
        <v>891</v>
      </c>
      <c r="B165" s="61" t="s">
        <v>179</v>
      </c>
      <c r="C165" s="79" t="s">
        <v>728</v>
      </c>
      <c r="D165" s="79" t="s">
        <v>724</v>
      </c>
      <c r="E165" s="79" t="s">
        <v>729</v>
      </c>
      <c r="F165" s="79" t="s">
        <v>730</v>
      </c>
      <c r="G165" s="79" t="s">
        <v>731</v>
      </c>
      <c r="H165" s="62"/>
      <c r="I165" s="62"/>
      <c r="J165" s="63" t="s">
        <v>31</v>
      </c>
      <c r="K165" s="63">
        <v>100</v>
      </c>
      <c r="L165" s="62">
        <v>710000000</v>
      </c>
      <c r="M165" s="62" t="s">
        <v>61</v>
      </c>
      <c r="N165" s="63" t="s">
        <v>664</v>
      </c>
      <c r="O165" s="65" t="s">
        <v>703</v>
      </c>
      <c r="P165" s="63" t="s">
        <v>671</v>
      </c>
      <c r="Q165" s="63" t="s">
        <v>672</v>
      </c>
      <c r="R165" s="55" t="s">
        <v>1546</v>
      </c>
      <c r="S165" s="63">
        <v>112</v>
      </c>
      <c r="T165" s="63" t="s">
        <v>673</v>
      </c>
      <c r="U165" s="78">
        <v>1368</v>
      </c>
      <c r="V165" s="67">
        <v>150</v>
      </c>
      <c r="W165" s="67">
        <f t="shared" si="9"/>
        <v>205200</v>
      </c>
      <c r="X165" s="67">
        <f t="shared" si="10"/>
        <v>229824.00000000003</v>
      </c>
      <c r="Y165" s="68" t="s">
        <v>213</v>
      </c>
      <c r="Z165" s="63">
        <v>2015</v>
      </c>
      <c r="AA165" s="47" t="s">
        <v>505</v>
      </c>
      <c r="AB165" s="55" t="s">
        <v>634</v>
      </c>
      <c r="AC165" s="292"/>
      <c r="AD165" s="292"/>
      <c r="AE165" s="292"/>
      <c r="AF165" s="292"/>
    </row>
    <row r="166" spans="1:32" s="51" customFormat="1" ht="165.95" customHeight="1">
      <c r="A166" s="55" t="s">
        <v>892</v>
      </c>
      <c r="B166" s="61" t="s">
        <v>179</v>
      </c>
      <c r="C166" s="79" t="s">
        <v>728</v>
      </c>
      <c r="D166" s="79" t="s">
        <v>724</v>
      </c>
      <c r="E166" s="79" t="s">
        <v>729</v>
      </c>
      <c r="F166" s="79" t="s">
        <v>730</v>
      </c>
      <c r="G166" s="79" t="s">
        <v>731</v>
      </c>
      <c r="H166" s="62"/>
      <c r="I166" s="62"/>
      <c r="J166" s="63" t="s">
        <v>31</v>
      </c>
      <c r="K166" s="63">
        <v>100</v>
      </c>
      <c r="L166" s="62">
        <v>710000000</v>
      </c>
      <c r="M166" s="62" t="s">
        <v>61</v>
      </c>
      <c r="N166" s="63" t="s">
        <v>664</v>
      </c>
      <c r="O166" s="65" t="s">
        <v>704</v>
      </c>
      <c r="P166" s="63" t="s">
        <v>671</v>
      </c>
      <c r="Q166" s="63" t="s">
        <v>672</v>
      </c>
      <c r="R166" s="55" t="s">
        <v>1546</v>
      </c>
      <c r="S166" s="63">
        <v>112</v>
      </c>
      <c r="T166" s="63" t="s">
        <v>673</v>
      </c>
      <c r="U166" s="78">
        <v>19111</v>
      </c>
      <c r="V166" s="67">
        <v>150</v>
      </c>
      <c r="W166" s="67">
        <f t="shared" si="9"/>
        <v>2866650</v>
      </c>
      <c r="X166" s="67">
        <f t="shared" si="10"/>
        <v>3210648.0000000005</v>
      </c>
      <c r="Y166" s="68" t="s">
        <v>213</v>
      </c>
      <c r="Z166" s="63">
        <v>2015</v>
      </c>
      <c r="AA166" s="47" t="s">
        <v>505</v>
      </c>
      <c r="AB166" s="55" t="s">
        <v>634</v>
      </c>
      <c r="AC166" s="292"/>
      <c r="AD166" s="292"/>
      <c r="AE166" s="292"/>
      <c r="AF166" s="292"/>
    </row>
    <row r="167" spans="1:32" s="51" customFormat="1" ht="165.95" customHeight="1">
      <c r="A167" s="55" t="s">
        <v>893</v>
      </c>
      <c r="B167" s="61" t="s">
        <v>179</v>
      </c>
      <c r="C167" s="79" t="s">
        <v>728</v>
      </c>
      <c r="D167" s="79" t="s">
        <v>724</v>
      </c>
      <c r="E167" s="79" t="s">
        <v>729</v>
      </c>
      <c r="F167" s="79" t="s">
        <v>730</v>
      </c>
      <c r="G167" s="79" t="s">
        <v>731</v>
      </c>
      <c r="H167" s="62"/>
      <c r="I167" s="62"/>
      <c r="J167" s="63" t="s">
        <v>31</v>
      </c>
      <c r="K167" s="63">
        <v>100</v>
      </c>
      <c r="L167" s="62">
        <v>710000000</v>
      </c>
      <c r="M167" s="62" t="s">
        <v>61</v>
      </c>
      <c r="N167" s="63" t="s">
        <v>664</v>
      </c>
      <c r="O167" s="65" t="s">
        <v>732</v>
      </c>
      <c r="P167" s="63" t="s">
        <v>671</v>
      </c>
      <c r="Q167" s="63" t="s">
        <v>672</v>
      </c>
      <c r="R167" s="55" t="s">
        <v>1546</v>
      </c>
      <c r="S167" s="63">
        <v>112</v>
      </c>
      <c r="T167" s="63" t="s">
        <v>673</v>
      </c>
      <c r="U167" s="78">
        <v>12513</v>
      </c>
      <c r="V167" s="67">
        <v>150</v>
      </c>
      <c r="W167" s="67">
        <f t="shared" si="9"/>
        <v>1876950</v>
      </c>
      <c r="X167" s="67">
        <f t="shared" si="10"/>
        <v>2102184</v>
      </c>
      <c r="Y167" s="68" t="s">
        <v>213</v>
      </c>
      <c r="Z167" s="63">
        <v>2015</v>
      </c>
      <c r="AA167" s="47" t="s">
        <v>505</v>
      </c>
      <c r="AB167" s="55" t="s">
        <v>634</v>
      </c>
      <c r="AC167" s="292"/>
      <c r="AD167" s="292"/>
      <c r="AE167" s="292"/>
      <c r="AF167" s="292"/>
    </row>
    <row r="168" spans="1:32" s="51" customFormat="1" ht="165.95" customHeight="1">
      <c r="A168" s="55" t="s">
        <v>894</v>
      </c>
      <c r="B168" s="61" t="s">
        <v>179</v>
      </c>
      <c r="C168" s="79" t="s">
        <v>728</v>
      </c>
      <c r="D168" s="79" t="s">
        <v>724</v>
      </c>
      <c r="E168" s="79" t="s">
        <v>729</v>
      </c>
      <c r="F168" s="79" t="s">
        <v>730</v>
      </c>
      <c r="G168" s="79" t="s">
        <v>731</v>
      </c>
      <c r="H168" s="62"/>
      <c r="I168" s="62"/>
      <c r="J168" s="63" t="s">
        <v>31</v>
      </c>
      <c r="K168" s="63">
        <v>100</v>
      </c>
      <c r="L168" s="62">
        <v>710000000</v>
      </c>
      <c r="M168" s="62" t="s">
        <v>61</v>
      </c>
      <c r="N168" s="63" t="s">
        <v>664</v>
      </c>
      <c r="O168" s="65" t="s">
        <v>689</v>
      </c>
      <c r="P168" s="63" t="s">
        <v>671</v>
      </c>
      <c r="Q168" s="63" t="s">
        <v>672</v>
      </c>
      <c r="R168" s="55" t="s">
        <v>1546</v>
      </c>
      <c r="S168" s="63">
        <v>112</v>
      </c>
      <c r="T168" s="63" t="s">
        <v>673</v>
      </c>
      <c r="U168" s="78">
        <v>20788</v>
      </c>
      <c r="V168" s="67">
        <v>150</v>
      </c>
      <c r="W168" s="67">
        <f t="shared" si="9"/>
        <v>3118200</v>
      </c>
      <c r="X168" s="67">
        <f t="shared" si="10"/>
        <v>3492384.0000000005</v>
      </c>
      <c r="Y168" s="68" t="s">
        <v>213</v>
      </c>
      <c r="Z168" s="63">
        <v>2015</v>
      </c>
      <c r="AA168" s="47" t="s">
        <v>505</v>
      </c>
      <c r="AB168" s="55" t="s">
        <v>634</v>
      </c>
      <c r="AC168" s="292"/>
      <c r="AD168" s="292"/>
      <c r="AE168" s="292"/>
      <c r="AF168" s="292"/>
    </row>
    <row r="169" spans="1:32" s="51" customFormat="1" ht="165.95" customHeight="1">
      <c r="A169" s="55" t="s">
        <v>895</v>
      </c>
      <c r="B169" s="61" t="s">
        <v>179</v>
      </c>
      <c r="C169" s="79" t="s">
        <v>728</v>
      </c>
      <c r="D169" s="79" t="s">
        <v>724</v>
      </c>
      <c r="E169" s="79" t="s">
        <v>729</v>
      </c>
      <c r="F169" s="79" t="s">
        <v>730</v>
      </c>
      <c r="G169" s="79" t="s">
        <v>731</v>
      </c>
      <c r="H169" s="62"/>
      <c r="I169" s="62"/>
      <c r="J169" s="63" t="s">
        <v>31</v>
      </c>
      <c r="K169" s="63">
        <v>100</v>
      </c>
      <c r="L169" s="62">
        <v>710000000</v>
      </c>
      <c r="M169" s="62" t="s">
        <v>61</v>
      </c>
      <c r="N169" s="63" t="s">
        <v>664</v>
      </c>
      <c r="O169" s="65" t="s">
        <v>705</v>
      </c>
      <c r="P169" s="63" t="s">
        <v>671</v>
      </c>
      <c r="Q169" s="63" t="s">
        <v>672</v>
      </c>
      <c r="R169" s="55" t="s">
        <v>1546</v>
      </c>
      <c r="S169" s="63">
        <v>112</v>
      </c>
      <c r="T169" s="63" t="s">
        <v>673</v>
      </c>
      <c r="U169" s="78">
        <v>8115</v>
      </c>
      <c r="V169" s="67">
        <v>150</v>
      </c>
      <c r="W169" s="67">
        <f t="shared" si="9"/>
        <v>1217250</v>
      </c>
      <c r="X169" s="67">
        <f t="shared" si="10"/>
        <v>1363320.0000000002</v>
      </c>
      <c r="Y169" s="68" t="s">
        <v>213</v>
      </c>
      <c r="Z169" s="63">
        <v>2015</v>
      </c>
      <c r="AA169" s="47" t="s">
        <v>505</v>
      </c>
      <c r="AB169" s="55" t="s">
        <v>634</v>
      </c>
      <c r="AC169" s="292"/>
      <c r="AD169" s="292"/>
      <c r="AE169" s="292"/>
      <c r="AF169" s="292"/>
    </row>
    <row r="170" spans="1:32" s="51" customFormat="1" ht="165.95" customHeight="1">
      <c r="A170" s="55" t="s">
        <v>896</v>
      </c>
      <c r="B170" s="61" t="s">
        <v>179</v>
      </c>
      <c r="C170" s="79" t="s">
        <v>728</v>
      </c>
      <c r="D170" s="79" t="s">
        <v>724</v>
      </c>
      <c r="E170" s="79" t="s">
        <v>729</v>
      </c>
      <c r="F170" s="79" t="s">
        <v>730</v>
      </c>
      <c r="G170" s="79" t="s">
        <v>731</v>
      </c>
      <c r="H170" s="62"/>
      <c r="I170" s="62"/>
      <c r="J170" s="63" t="s">
        <v>31</v>
      </c>
      <c r="K170" s="63">
        <v>100</v>
      </c>
      <c r="L170" s="62">
        <v>710000000</v>
      </c>
      <c r="M170" s="62" t="s">
        <v>61</v>
      </c>
      <c r="N170" s="63" t="s">
        <v>664</v>
      </c>
      <c r="O170" s="65" t="s">
        <v>706</v>
      </c>
      <c r="P170" s="63" t="s">
        <v>671</v>
      </c>
      <c r="Q170" s="63" t="s">
        <v>672</v>
      </c>
      <c r="R170" s="55" t="s">
        <v>1546</v>
      </c>
      <c r="S170" s="63">
        <v>112</v>
      </c>
      <c r="T170" s="63" t="s">
        <v>673</v>
      </c>
      <c r="U170" s="78">
        <v>6550</v>
      </c>
      <c r="V170" s="67">
        <v>150</v>
      </c>
      <c r="W170" s="67">
        <f t="shared" si="9"/>
        <v>982500</v>
      </c>
      <c r="X170" s="67">
        <f t="shared" si="10"/>
        <v>1100400</v>
      </c>
      <c r="Y170" s="68" t="s">
        <v>213</v>
      </c>
      <c r="Z170" s="63">
        <v>2015</v>
      </c>
      <c r="AA170" s="47" t="s">
        <v>505</v>
      </c>
      <c r="AB170" s="55" t="s">
        <v>634</v>
      </c>
      <c r="AC170" s="292"/>
      <c r="AD170" s="292"/>
      <c r="AE170" s="292"/>
      <c r="AF170" s="292"/>
    </row>
    <row r="171" spans="1:32" s="51" customFormat="1" ht="165.95" customHeight="1">
      <c r="A171" s="55" t="s">
        <v>897</v>
      </c>
      <c r="B171" s="61" t="s">
        <v>179</v>
      </c>
      <c r="C171" s="79" t="s">
        <v>728</v>
      </c>
      <c r="D171" s="79" t="s">
        <v>724</v>
      </c>
      <c r="E171" s="79" t="s">
        <v>729</v>
      </c>
      <c r="F171" s="79" t="s">
        <v>730</v>
      </c>
      <c r="G171" s="79" t="s">
        <v>731</v>
      </c>
      <c r="H171" s="62"/>
      <c r="I171" s="62"/>
      <c r="J171" s="63" t="s">
        <v>31</v>
      </c>
      <c r="K171" s="63">
        <v>100</v>
      </c>
      <c r="L171" s="62">
        <v>710000000</v>
      </c>
      <c r="M171" s="62" t="s">
        <v>61</v>
      </c>
      <c r="N171" s="63" t="s">
        <v>664</v>
      </c>
      <c r="O171" s="65" t="s">
        <v>733</v>
      </c>
      <c r="P171" s="63" t="s">
        <v>671</v>
      </c>
      <c r="Q171" s="63" t="s">
        <v>672</v>
      </c>
      <c r="R171" s="55" t="s">
        <v>1546</v>
      </c>
      <c r="S171" s="63">
        <v>112</v>
      </c>
      <c r="T171" s="63" t="s">
        <v>673</v>
      </c>
      <c r="U171" s="78">
        <v>13392</v>
      </c>
      <c r="V171" s="67">
        <v>150</v>
      </c>
      <c r="W171" s="67">
        <f t="shared" si="9"/>
        <v>2008800</v>
      </c>
      <c r="X171" s="67">
        <f t="shared" si="10"/>
        <v>2249856</v>
      </c>
      <c r="Y171" s="68" t="s">
        <v>213</v>
      </c>
      <c r="Z171" s="63">
        <v>2015</v>
      </c>
      <c r="AA171" s="47" t="s">
        <v>505</v>
      </c>
      <c r="AB171" s="55" t="s">
        <v>634</v>
      </c>
      <c r="AC171" s="292"/>
      <c r="AD171" s="292"/>
      <c r="AE171" s="292"/>
      <c r="AF171" s="292"/>
    </row>
    <row r="172" spans="1:32" s="51" customFormat="1" ht="165.95" customHeight="1">
      <c r="A172" s="55" t="s">
        <v>898</v>
      </c>
      <c r="B172" s="61" t="s">
        <v>179</v>
      </c>
      <c r="C172" s="79" t="s">
        <v>728</v>
      </c>
      <c r="D172" s="79" t="s">
        <v>724</v>
      </c>
      <c r="E172" s="79" t="s">
        <v>729</v>
      </c>
      <c r="F172" s="79" t="s">
        <v>730</v>
      </c>
      <c r="G172" s="79" t="s">
        <v>731</v>
      </c>
      <c r="H172" s="62"/>
      <c r="I172" s="62"/>
      <c r="J172" s="63" t="s">
        <v>31</v>
      </c>
      <c r="K172" s="63">
        <v>100</v>
      </c>
      <c r="L172" s="62">
        <v>710000000</v>
      </c>
      <c r="M172" s="62" t="s">
        <v>61</v>
      </c>
      <c r="N172" s="63" t="s">
        <v>664</v>
      </c>
      <c r="O172" s="65" t="s">
        <v>707</v>
      </c>
      <c r="P172" s="63" t="s">
        <v>671</v>
      </c>
      <c r="Q172" s="63" t="s">
        <v>672</v>
      </c>
      <c r="R172" s="55" t="s">
        <v>1546</v>
      </c>
      <c r="S172" s="63">
        <v>112</v>
      </c>
      <c r="T172" s="63" t="s">
        <v>673</v>
      </c>
      <c r="U172" s="78">
        <v>15585</v>
      </c>
      <c r="V172" s="67">
        <v>150</v>
      </c>
      <c r="W172" s="67">
        <f t="shared" si="9"/>
        <v>2337750</v>
      </c>
      <c r="X172" s="67">
        <f t="shared" si="10"/>
        <v>2618280.0000000005</v>
      </c>
      <c r="Y172" s="68" t="s">
        <v>213</v>
      </c>
      <c r="Z172" s="63">
        <v>2015</v>
      </c>
      <c r="AA172" s="47" t="s">
        <v>505</v>
      </c>
      <c r="AB172" s="55" t="s">
        <v>634</v>
      </c>
      <c r="AC172" s="292"/>
      <c r="AD172" s="292"/>
      <c r="AE172" s="292"/>
      <c r="AF172" s="292"/>
    </row>
    <row r="173" spans="1:32" s="51" customFormat="1" ht="165.95" customHeight="1">
      <c r="A173" s="55" t="s">
        <v>899</v>
      </c>
      <c r="B173" s="61" t="s">
        <v>179</v>
      </c>
      <c r="C173" s="79" t="s">
        <v>728</v>
      </c>
      <c r="D173" s="79" t="s">
        <v>724</v>
      </c>
      <c r="E173" s="79" t="s">
        <v>729</v>
      </c>
      <c r="F173" s="79" t="s">
        <v>730</v>
      </c>
      <c r="G173" s="79" t="s">
        <v>731</v>
      </c>
      <c r="H173" s="62"/>
      <c r="I173" s="62"/>
      <c r="J173" s="63" t="s">
        <v>31</v>
      </c>
      <c r="K173" s="63">
        <v>100</v>
      </c>
      <c r="L173" s="62">
        <v>710000000</v>
      </c>
      <c r="M173" s="62" t="s">
        <v>61</v>
      </c>
      <c r="N173" s="63" t="s">
        <v>664</v>
      </c>
      <c r="O173" s="65" t="s">
        <v>708</v>
      </c>
      <c r="P173" s="63" t="s">
        <v>671</v>
      </c>
      <c r="Q173" s="63" t="s">
        <v>672</v>
      </c>
      <c r="R173" s="55" t="s">
        <v>1546</v>
      </c>
      <c r="S173" s="63">
        <v>112</v>
      </c>
      <c r="T173" s="63" t="s">
        <v>673</v>
      </c>
      <c r="U173" s="78">
        <v>13181</v>
      </c>
      <c r="V173" s="67">
        <v>150</v>
      </c>
      <c r="W173" s="67">
        <f t="shared" si="9"/>
        <v>1977150</v>
      </c>
      <c r="X173" s="67">
        <f t="shared" si="10"/>
        <v>2214408</v>
      </c>
      <c r="Y173" s="68" t="s">
        <v>213</v>
      </c>
      <c r="Z173" s="63">
        <v>2015</v>
      </c>
      <c r="AA173" s="47" t="s">
        <v>505</v>
      </c>
      <c r="AB173" s="55" t="s">
        <v>634</v>
      </c>
      <c r="AC173" s="292"/>
      <c r="AD173" s="292"/>
      <c r="AE173" s="292"/>
      <c r="AF173" s="292"/>
    </row>
    <row r="174" spans="1:32" s="51" customFormat="1" ht="165.95" customHeight="1">
      <c r="A174" s="55" t="s">
        <v>900</v>
      </c>
      <c r="B174" s="61" t="s">
        <v>179</v>
      </c>
      <c r="C174" s="79" t="s">
        <v>728</v>
      </c>
      <c r="D174" s="79" t="s">
        <v>724</v>
      </c>
      <c r="E174" s="79" t="s">
        <v>729</v>
      </c>
      <c r="F174" s="79" t="s">
        <v>730</v>
      </c>
      <c r="G174" s="79" t="s">
        <v>731</v>
      </c>
      <c r="H174" s="62"/>
      <c r="I174" s="62"/>
      <c r="J174" s="63" t="s">
        <v>31</v>
      </c>
      <c r="K174" s="63">
        <v>100</v>
      </c>
      <c r="L174" s="62">
        <v>710000000</v>
      </c>
      <c r="M174" s="62" t="s">
        <v>61</v>
      </c>
      <c r="N174" s="63" t="s">
        <v>664</v>
      </c>
      <c r="O174" s="65" t="s">
        <v>709</v>
      </c>
      <c r="P174" s="63" t="s">
        <v>671</v>
      </c>
      <c r="Q174" s="63" t="s">
        <v>672</v>
      </c>
      <c r="R174" s="55" t="s">
        <v>1546</v>
      </c>
      <c r="S174" s="63">
        <v>112</v>
      </c>
      <c r="T174" s="63" t="s">
        <v>673</v>
      </c>
      <c r="U174" s="78">
        <v>5774</v>
      </c>
      <c r="V174" s="67">
        <v>150</v>
      </c>
      <c r="W174" s="67">
        <f t="shared" si="9"/>
        <v>866100</v>
      </c>
      <c r="X174" s="67">
        <f t="shared" si="10"/>
        <v>970032.00000000012</v>
      </c>
      <c r="Y174" s="68" t="s">
        <v>213</v>
      </c>
      <c r="Z174" s="63">
        <v>2015</v>
      </c>
      <c r="AA174" s="47" t="s">
        <v>505</v>
      </c>
      <c r="AB174" s="55" t="s">
        <v>634</v>
      </c>
      <c r="AC174" s="292"/>
      <c r="AD174" s="292"/>
      <c r="AE174" s="292"/>
      <c r="AF174" s="292"/>
    </row>
    <row r="175" spans="1:32" s="51" customFormat="1" ht="165.95" customHeight="1">
      <c r="A175" s="55" t="s">
        <v>901</v>
      </c>
      <c r="B175" s="61" t="s">
        <v>179</v>
      </c>
      <c r="C175" s="79" t="s">
        <v>728</v>
      </c>
      <c r="D175" s="79" t="s">
        <v>724</v>
      </c>
      <c r="E175" s="79" t="s">
        <v>729</v>
      </c>
      <c r="F175" s="79" t="s">
        <v>730</v>
      </c>
      <c r="G175" s="79" t="s">
        <v>731</v>
      </c>
      <c r="H175" s="62"/>
      <c r="I175" s="62"/>
      <c r="J175" s="63" t="s">
        <v>31</v>
      </c>
      <c r="K175" s="63">
        <v>100</v>
      </c>
      <c r="L175" s="62">
        <v>710000000</v>
      </c>
      <c r="M175" s="62" t="s">
        <v>61</v>
      </c>
      <c r="N175" s="63" t="s">
        <v>664</v>
      </c>
      <c r="O175" s="65" t="s">
        <v>692</v>
      </c>
      <c r="P175" s="63" t="s">
        <v>671</v>
      </c>
      <c r="Q175" s="63" t="s">
        <v>672</v>
      </c>
      <c r="R175" s="55" t="s">
        <v>1546</v>
      </c>
      <c r="S175" s="63">
        <v>112</v>
      </c>
      <c r="T175" s="63" t="s">
        <v>673</v>
      </c>
      <c r="U175" s="78">
        <v>58952</v>
      </c>
      <c r="V175" s="67">
        <v>150</v>
      </c>
      <c r="W175" s="67">
        <f t="shared" si="9"/>
        <v>8842800</v>
      </c>
      <c r="X175" s="67">
        <f t="shared" si="10"/>
        <v>9903936.0000000019</v>
      </c>
      <c r="Y175" s="68" t="s">
        <v>213</v>
      </c>
      <c r="Z175" s="63">
        <v>2015</v>
      </c>
      <c r="AA175" s="47" t="s">
        <v>505</v>
      </c>
      <c r="AB175" s="55" t="s">
        <v>634</v>
      </c>
      <c r="AC175" s="292"/>
      <c r="AD175" s="292"/>
      <c r="AE175" s="292"/>
      <c r="AF175" s="292"/>
    </row>
    <row r="176" spans="1:32" s="51" customFormat="1" ht="165.95" customHeight="1">
      <c r="A176" s="55" t="s">
        <v>902</v>
      </c>
      <c r="B176" s="61" t="s">
        <v>179</v>
      </c>
      <c r="C176" s="79" t="s">
        <v>728</v>
      </c>
      <c r="D176" s="79" t="s">
        <v>724</v>
      </c>
      <c r="E176" s="79" t="s">
        <v>729</v>
      </c>
      <c r="F176" s="79" t="s">
        <v>730</v>
      </c>
      <c r="G176" s="79" t="s">
        <v>731</v>
      </c>
      <c r="H176" s="62"/>
      <c r="I176" s="62"/>
      <c r="J176" s="63" t="s">
        <v>31</v>
      </c>
      <c r="K176" s="63">
        <v>100</v>
      </c>
      <c r="L176" s="62">
        <v>710000000</v>
      </c>
      <c r="M176" s="62" t="s">
        <v>61</v>
      </c>
      <c r="N176" s="63" t="s">
        <v>664</v>
      </c>
      <c r="O176" s="65" t="s">
        <v>740</v>
      </c>
      <c r="P176" s="63" t="s">
        <v>671</v>
      </c>
      <c r="Q176" s="63" t="s">
        <v>672</v>
      </c>
      <c r="R176" s="55" t="s">
        <v>1546</v>
      </c>
      <c r="S176" s="63">
        <v>112</v>
      </c>
      <c r="T176" s="63" t="s">
        <v>673</v>
      </c>
      <c r="U176" s="78">
        <v>749</v>
      </c>
      <c r="V176" s="67">
        <v>150</v>
      </c>
      <c r="W176" s="67">
        <f t="shared" si="9"/>
        <v>112350</v>
      </c>
      <c r="X176" s="67">
        <f t="shared" si="10"/>
        <v>125832.00000000001</v>
      </c>
      <c r="Y176" s="68" t="s">
        <v>213</v>
      </c>
      <c r="Z176" s="63">
        <v>2015</v>
      </c>
      <c r="AA176" s="47" t="s">
        <v>505</v>
      </c>
      <c r="AB176" s="55" t="s">
        <v>634</v>
      </c>
      <c r="AC176" s="292"/>
      <c r="AD176" s="292"/>
      <c r="AE176" s="292"/>
      <c r="AF176" s="292"/>
    </row>
    <row r="177" spans="1:32" s="51" customFormat="1" ht="165.95" customHeight="1">
      <c r="A177" s="55" t="s">
        <v>903</v>
      </c>
      <c r="B177" s="61" t="s">
        <v>179</v>
      </c>
      <c r="C177" s="79" t="s">
        <v>728</v>
      </c>
      <c r="D177" s="79" t="s">
        <v>724</v>
      </c>
      <c r="E177" s="79" t="s">
        <v>729</v>
      </c>
      <c r="F177" s="79" t="s">
        <v>730</v>
      </c>
      <c r="G177" s="79" t="s">
        <v>731</v>
      </c>
      <c r="H177" s="62"/>
      <c r="I177" s="62"/>
      <c r="J177" s="63" t="s">
        <v>31</v>
      </c>
      <c r="K177" s="63">
        <v>100</v>
      </c>
      <c r="L177" s="62">
        <v>710000000</v>
      </c>
      <c r="M177" s="62" t="s">
        <v>61</v>
      </c>
      <c r="N177" s="63" t="s">
        <v>664</v>
      </c>
      <c r="O177" s="65" t="s">
        <v>693</v>
      </c>
      <c r="P177" s="63" t="s">
        <v>671</v>
      </c>
      <c r="Q177" s="63" t="s">
        <v>672</v>
      </c>
      <c r="R177" s="55" t="s">
        <v>1546</v>
      </c>
      <c r="S177" s="63">
        <v>112</v>
      </c>
      <c r="T177" s="63" t="s">
        <v>673</v>
      </c>
      <c r="U177" s="78">
        <v>9712</v>
      </c>
      <c r="V177" s="67">
        <v>150</v>
      </c>
      <c r="W177" s="67">
        <f t="shared" si="9"/>
        <v>1456800</v>
      </c>
      <c r="X177" s="67">
        <f t="shared" si="10"/>
        <v>1631616.0000000002</v>
      </c>
      <c r="Y177" s="68" t="s">
        <v>213</v>
      </c>
      <c r="Z177" s="63">
        <v>2015</v>
      </c>
      <c r="AA177" s="47" t="s">
        <v>505</v>
      </c>
      <c r="AB177" s="55" t="s">
        <v>634</v>
      </c>
      <c r="AC177" s="292"/>
      <c r="AD177" s="292"/>
      <c r="AE177" s="292"/>
      <c r="AF177" s="292"/>
    </row>
    <row r="178" spans="1:32" s="51" customFormat="1" ht="165.95" customHeight="1">
      <c r="A178" s="55" t="s">
        <v>904</v>
      </c>
      <c r="B178" s="61" t="s">
        <v>179</v>
      </c>
      <c r="C178" s="79" t="s">
        <v>728</v>
      </c>
      <c r="D178" s="79" t="s">
        <v>724</v>
      </c>
      <c r="E178" s="79" t="s">
        <v>729</v>
      </c>
      <c r="F178" s="79" t="s">
        <v>730</v>
      </c>
      <c r="G178" s="79" t="s">
        <v>731</v>
      </c>
      <c r="H178" s="62"/>
      <c r="I178" s="62"/>
      <c r="J178" s="63" t="s">
        <v>31</v>
      </c>
      <c r="K178" s="63">
        <v>100</v>
      </c>
      <c r="L178" s="62">
        <v>710000000</v>
      </c>
      <c r="M178" s="62" t="s">
        <v>61</v>
      </c>
      <c r="N178" s="63" t="s">
        <v>664</v>
      </c>
      <c r="O178" s="65" t="s">
        <v>694</v>
      </c>
      <c r="P178" s="63" t="s">
        <v>671</v>
      </c>
      <c r="Q178" s="63" t="s">
        <v>672</v>
      </c>
      <c r="R178" s="55" t="s">
        <v>1546</v>
      </c>
      <c r="S178" s="63">
        <v>112</v>
      </c>
      <c r="T178" s="63" t="s">
        <v>673</v>
      </c>
      <c r="U178" s="78">
        <v>16071</v>
      </c>
      <c r="V178" s="67">
        <v>150</v>
      </c>
      <c r="W178" s="67">
        <f t="shared" si="9"/>
        <v>2410650</v>
      </c>
      <c r="X178" s="67">
        <f t="shared" si="10"/>
        <v>2699928.0000000005</v>
      </c>
      <c r="Y178" s="68" t="s">
        <v>213</v>
      </c>
      <c r="Z178" s="63">
        <v>2015</v>
      </c>
      <c r="AA178" s="47" t="s">
        <v>505</v>
      </c>
      <c r="AB178" s="55" t="s">
        <v>634</v>
      </c>
      <c r="AC178" s="292"/>
      <c r="AD178" s="292"/>
      <c r="AE178" s="292"/>
      <c r="AF178" s="292"/>
    </row>
    <row r="179" spans="1:32" s="51" customFormat="1" ht="165.95" customHeight="1">
      <c r="A179" s="55" t="s">
        <v>905</v>
      </c>
      <c r="B179" s="61" t="s">
        <v>179</v>
      </c>
      <c r="C179" s="79" t="s">
        <v>728</v>
      </c>
      <c r="D179" s="79" t="s">
        <v>724</v>
      </c>
      <c r="E179" s="79" t="s">
        <v>729</v>
      </c>
      <c r="F179" s="79" t="s">
        <v>730</v>
      </c>
      <c r="G179" s="79" t="s">
        <v>731</v>
      </c>
      <c r="H179" s="62"/>
      <c r="I179" s="62"/>
      <c r="J179" s="63" t="s">
        <v>31</v>
      </c>
      <c r="K179" s="63">
        <v>100</v>
      </c>
      <c r="L179" s="62">
        <v>710000000</v>
      </c>
      <c r="M179" s="62" t="s">
        <v>61</v>
      </c>
      <c r="N179" s="63" t="s">
        <v>664</v>
      </c>
      <c r="O179" s="65" t="s">
        <v>695</v>
      </c>
      <c r="P179" s="63" t="s">
        <v>671</v>
      </c>
      <c r="Q179" s="63" t="s">
        <v>672</v>
      </c>
      <c r="R179" s="55" t="s">
        <v>1546</v>
      </c>
      <c r="S179" s="63">
        <v>112</v>
      </c>
      <c r="T179" s="63" t="s">
        <v>673</v>
      </c>
      <c r="U179" s="78">
        <v>15004</v>
      </c>
      <c r="V179" s="67">
        <v>150</v>
      </c>
      <c r="W179" s="67">
        <f t="shared" si="9"/>
        <v>2250600</v>
      </c>
      <c r="X179" s="67">
        <f t="shared" si="10"/>
        <v>2520672.0000000005</v>
      </c>
      <c r="Y179" s="68" t="s">
        <v>213</v>
      </c>
      <c r="Z179" s="63">
        <v>2015</v>
      </c>
      <c r="AA179" s="47" t="s">
        <v>505</v>
      </c>
      <c r="AB179" s="55" t="s">
        <v>634</v>
      </c>
      <c r="AC179" s="292"/>
      <c r="AD179" s="292"/>
      <c r="AE179" s="292"/>
      <c r="AF179" s="292"/>
    </row>
    <row r="180" spans="1:32" s="51" customFormat="1" ht="165.95" customHeight="1">
      <c r="A180" s="55" t="s">
        <v>906</v>
      </c>
      <c r="B180" s="61" t="s">
        <v>179</v>
      </c>
      <c r="C180" s="79" t="s">
        <v>728</v>
      </c>
      <c r="D180" s="79" t="s">
        <v>724</v>
      </c>
      <c r="E180" s="79" t="s">
        <v>729</v>
      </c>
      <c r="F180" s="79" t="s">
        <v>730</v>
      </c>
      <c r="G180" s="79" t="s">
        <v>731</v>
      </c>
      <c r="H180" s="62"/>
      <c r="I180" s="62"/>
      <c r="J180" s="63" t="s">
        <v>31</v>
      </c>
      <c r="K180" s="63">
        <v>100</v>
      </c>
      <c r="L180" s="62">
        <v>710000000</v>
      </c>
      <c r="M180" s="62" t="s">
        <v>61</v>
      </c>
      <c r="N180" s="63" t="s">
        <v>664</v>
      </c>
      <c r="O180" s="65" t="s">
        <v>696</v>
      </c>
      <c r="P180" s="63" t="s">
        <v>671</v>
      </c>
      <c r="Q180" s="63" t="s">
        <v>672</v>
      </c>
      <c r="R180" s="55" t="s">
        <v>1546</v>
      </c>
      <c r="S180" s="63">
        <v>112</v>
      </c>
      <c r="T180" s="63" t="s">
        <v>673</v>
      </c>
      <c r="U180" s="78">
        <v>22816</v>
      </c>
      <c r="V180" s="67">
        <v>150</v>
      </c>
      <c r="W180" s="67">
        <f t="shared" si="9"/>
        <v>3422400</v>
      </c>
      <c r="X180" s="67">
        <f t="shared" si="10"/>
        <v>3833088.0000000005</v>
      </c>
      <c r="Y180" s="68" t="s">
        <v>213</v>
      </c>
      <c r="Z180" s="63">
        <v>2015</v>
      </c>
      <c r="AA180" s="47" t="s">
        <v>505</v>
      </c>
      <c r="AB180" s="55" t="s">
        <v>634</v>
      </c>
      <c r="AC180" s="292"/>
      <c r="AD180" s="292"/>
      <c r="AE180" s="292"/>
      <c r="AF180" s="292"/>
    </row>
    <row r="181" spans="1:32" s="51" customFormat="1" ht="165.95" customHeight="1">
      <c r="A181" s="55" t="s">
        <v>907</v>
      </c>
      <c r="B181" s="61" t="s">
        <v>179</v>
      </c>
      <c r="C181" s="79" t="s">
        <v>728</v>
      </c>
      <c r="D181" s="79" t="s">
        <v>724</v>
      </c>
      <c r="E181" s="79" t="s">
        <v>729</v>
      </c>
      <c r="F181" s="79" t="s">
        <v>730</v>
      </c>
      <c r="G181" s="79" t="s">
        <v>731</v>
      </c>
      <c r="H181" s="62"/>
      <c r="I181" s="62"/>
      <c r="J181" s="63" t="s">
        <v>31</v>
      </c>
      <c r="K181" s="63">
        <v>100</v>
      </c>
      <c r="L181" s="62">
        <v>710000000</v>
      </c>
      <c r="M181" s="62" t="s">
        <v>61</v>
      </c>
      <c r="N181" s="63" t="s">
        <v>664</v>
      </c>
      <c r="O181" s="65" t="s">
        <v>710</v>
      </c>
      <c r="P181" s="63" t="s">
        <v>671</v>
      </c>
      <c r="Q181" s="63" t="s">
        <v>672</v>
      </c>
      <c r="R181" s="55" t="s">
        <v>1546</v>
      </c>
      <c r="S181" s="63">
        <v>112</v>
      </c>
      <c r="T181" s="63" t="s">
        <v>673</v>
      </c>
      <c r="U181" s="78">
        <v>15000</v>
      </c>
      <c r="V181" s="67">
        <v>150</v>
      </c>
      <c r="W181" s="67">
        <f t="shared" si="9"/>
        <v>2250000</v>
      </c>
      <c r="X181" s="67">
        <f t="shared" si="10"/>
        <v>2520000.0000000005</v>
      </c>
      <c r="Y181" s="68" t="s">
        <v>213</v>
      </c>
      <c r="Z181" s="63">
        <v>2015</v>
      </c>
      <c r="AA181" s="47" t="s">
        <v>505</v>
      </c>
      <c r="AB181" s="55" t="s">
        <v>634</v>
      </c>
      <c r="AC181" s="292"/>
      <c r="AD181" s="292"/>
      <c r="AE181" s="292"/>
      <c r="AF181" s="292"/>
    </row>
    <row r="182" spans="1:32" s="51" customFormat="1" ht="165.95" customHeight="1">
      <c r="A182" s="55" t="s">
        <v>908</v>
      </c>
      <c r="B182" s="61" t="s">
        <v>179</v>
      </c>
      <c r="C182" s="79" t="s">
        <v>728</v>
      </c>
      <c r="D182" s="79" t="s">
        <v>724</v>
      </c>
      <c r="E182" s="79" t="s">
        <v>729</v>
      </c>
      <c r="F182" s="79" t="s">
        <v>730</v>
      </c>
      <c r="G182" s="79" t="s">
        <v>731</v>
      </c>
      <c r="H182" s="62"/>
      <c r="I182" s="62"/>
      <c r="J182" s="63" t="s">
        <v>31</v>
      </c>
      <c r="K182" s="63">
        <v>100</v>
      </c>
      <c r="L182" s="62">
        <v>710000000</v>
      </c>
      <c r="M182" s="62" t="s">
        <v>61</v>
      </c>
      <c r="N182" s="63" t="s">
        <v>664</v>
      </c>
      <c r="O182" s="65" t="s">
        <v>711</v>
      </c>
      <c r="P182" s="63" t="s">
        <v>671</v>
      </c>
      <c r="Q182" s="63" t="s">
        <v>672</v>
      </c>
      <c r="R182" s="55" t="s">
        <v>1546</v>
      </c>
      <c r="S182" s="63">
        <v>112</v>
      </c>
      <c r="T182" s="63" t="s">
        <v>673</v>
      </c>
      <c r="U182" s="78">
        <v>1989</v>
      </c>
      <c r="V182" s="67">
        <v>150</v>
      </c>
      <c r="W182" s="67">
        <f t="shared" si="9"/>
        <v>298350</v>
      </c>
      <c r="X182" s="67">
        <f t="shared" si="10"/>
        <v>334152.00000000006</v>
      </c>
      <c r="Y182" s="68" t="s">
        <v>213</v>
      </c>
      <c r="Z182" s="63">
        <v>2015</v>
      </c>
      <c r="AA182" s="47" t="s">
        <v>505</v>
      </c>
      <c r="AB182" s="55" t="s">
        <v>634</v>
      </c>
      <c r="AC182" s="292"/>
      <c r="AD182" s="292"/>
      <c r="AE182" s="292"/>
      <c r="AF182" s="292"/>
    </row>
    <row r="183" spans="1:32" s="51" customFormat="1" ht="165.95" customHeight="1">
      <c r="A183" s="55" t="s">
        <v>909</v>
      </c>
      <c r="B183" s="61" t="s">
        <v>179</v>
      </c>
      <c r="C183" s="79" t="s">
        <v>728</v>
      </c>
      <c r="D183" s="79" t="s">
        <v>724</v>
      </c>
      <c r="E183" s="79" t="s">
        <v>729</v>
      </c>
      <c r="F183" s="79" t="s">
        <v>730</v>
      </c>
      <c r="G183" s="79" t="s">
        <v>731</v>
      </c>
      <c r="H183" s="62"/>
      <c r="I183" s="62"/>
      <c r="J183" s="63" t="s">
        <v>31</v>
      </c>
      <c r="K183" s="63">
        <v>100</v>
      </c>
      <c r="L183" s="62">
        <v>710000000</v>
      </c>
      <c r="M183" s="62" t="s">
        <v>61</v>
      </c>
      <c r="N183" s="63" t="s">
        <v>664</v>
      </c>
      <c r="O183" s="65" t="s">
        <v>712</v>
      </c>
      <c r="P183" s="63" t="s">
        <v>671</v>
      </c>
      <c r="Q183" s="63" t="s">
        <v>672</v>
      </c>
      <c r="R183" s="55" t="s">
        <v>1546</v>
      </c>
      <c r="S183" s="63">
        <v>112</v>
      </c>
      <c r="T183" s="63" t="s">
        <v>673</v>
      </c>
      <c r="U183" s="78">
        <v>3455</v>
      </c>
      <c r="V183" s="67">
        <v>150</v>
      </c>
      <c r="W183" s="67">
        <f t="shared" si="9"/>
        <v>518250</v>
      </c>
      <c r="X183" s="67">
        <f t="shared" si="10"/>
        <v>580440</v>
      </c>
      <c r="Y183" s="68" t="s">
        <v>213</v>
      </c>
      <c r="Z183" s="63">
        <v>2015</v>
      </c>
      <c r="AA183" s="47" t="s">
        <v>505</v>
      </c>
      <c r="AB183" s="55" t="s">
        <v>634</v>
      </c>
      <c r="AC183" s="292"/>
      <c r="AD183" s="292"/>
      <c r="AE183" s="292"/>
      <c r="AF183" s="292"/>
    </row>
    <row r="184" spans="1:32" s="51" customFormat="1" ht="165.95" customHeight="1">
      <c r="A184" s="55" t="s">
        <v>910</v>
      </c>
      <c r="B184" s="61" t="s">
        <v>179</v>
      </c>
      <c r="C184" s="79" t="s">
        <v>728</v>
      </c>
      <c r="D184" s="79" t="s">
        <v>724</v>
      </c>
      <c r="E184" s="79" t="s">
        <v>729</v>
      </c>
      <c r="F184" s="79" t="s">
        <v>730</v>
      </c>
      <c r="G184" s="79" t="s">
        <v>731</v>
      </c>
      <c r="H184" s="62"/>
      <c r="I184" s="62"/>
      <c r="J184" s="63" t="s">
        <v>31</v>
      </c>
      <c r="K184" s="63">
        <v>100</v>
      </c>
      <c r="L184" s="62">
        <v>710000000</v>
      </c>
      <c r="M184" s="62" t="s">
        <v>61</v>
      </c>
      <c r="N184" s="63" t="s">
        <v>664</v>
      </c>
      <c r="O184" s="65" t="s">
        <v>714</v>
      </c>
      <c r="P184" s="63" t="s">
        <v>671</v>
      </c>
      <c r="Q184" s="63" t="s">
        <v>672</v>
      </c>
      <c r="R184" s="55" t="s">
        <v>1546</v>
      </c>
      <c r="S184" s="63">
        <v>112</v>
      </c>
      <c r="T184" s="63" t="s">
        <v>673</v>
      </c>
      <c r="U184" s="78">
        <v>1011</v>
      </c>
      <c r="V184" s="67">
        <v>150</v>
      </c>
      <c r="W184" s="67">
        <f t="shared" si="9"/>
        <v>151650</v>
      </c>
      <c r="X184" s="67">
        <f t="shared" si="10"/>
        <v>169848.00000000003</v>
      </c>
      <c r="Y184" s="68" t="s">
        <v>213</v>
      </c>
      <c r="Z184" s="63">
        <v>2015</v>
      </c>
      <c r="AA184" s="47" t="s">
        <v>505</v>
      </c>
      <c r="AB184" s="55" t="s">
        <v>634</v>
      </c>
      <c r="AC184" s="292"/>
      <c r="AD184" s="292"/>
      <c r="AE184" s="292"/>
      <c r="AF184" s="292"/>
    </row>
    <row r="185" spans="1:32" s="51" customFormat="1" ht="165.95" customHeight="1">
      <c r="A185" s="55" t="s">
        <v>911</v>
      </c>
      <c r="B185" s="61" t="s">
        <v>179</v>
      </c>
      <c r="C185" s="79" t="s">
        <v>728</v>
      </c>
      <c r="D185" s="79" t="s">
        <v>724</v>
      </c>
      <c r="E185" s="79" t="s">
        <v>729</v>
      </c>
      <c r="F185" s="79" t="s">
        <v>730</v>
      </c>
      <c r="G185" s="79" t="s">
        <v>731</v>
      </c>
      <c r="H185" s="62"/>
      <c r="I185" s="62"/>
      <c r="J185" s="63" t="s">
        <v>31</v>
      </c>
      <c r="K185" s="63">
        <v>100</v>
      </c>
      <c r="L185" s="62">
        <v>710000000</v>
      </c>
      <c r="M185" s="62" t="s">
        <v>61</v>
      </c>
      <c r="N185" s="63" t="s">
        <v>664</v>
      </c>
      <c r="O185" s="65" t="s">
        <v>716</v>
      </c>
      <c r="P185" s="63" t="s">
        <v>671</v>
      </c>
      <c r="Q185" s="63" t="s">
        <v>672</v>
      </c>
      <c r="R185" s="55" t="s">
        <v>1546</v>
      </c>
      <c r="S185" s="63">
        <v>112</v>
      </c>
      <c r="T185" s="63" t="s">
        <v>673</v>
      </c>
      <c r="U185" s="78">
        <v>784</v>
      </c>
      <c r="V185" s="67">
        <v>150</v>
      </c>
      <c r="W185" s="67">
        <f t="shared" si="9"/>
        <v>117600</v>
      </c>
      <c r="X185" s="67">
        <f t="shared" si="10"/>
        <v>131712</v>
      </c>
      <c r="Y185" s="68" t="s">
        <v>213</v>
      </c>
      <c r="Z185" s="63">
        <v>2015</v>
      </c>
      <c r="AA185" s="47" t="s">
        <v>505</v>
      </c>
      <c r="AB185" s="55" t="s">
        <v>634</v>
      </c>
      <c r="AC185" s="292"/>
      <c r="AD185" s="292"/>
      <c r="AE185" s="292"/>
      <c r="AF185" s="292"/>
    </row>
    <row r="186" spans="1:32" s="51" customFormat="1" ht="165.95" customHeight="1">
      <c r="A186" s="55" t="s">
        <v>912</v>
      </c>
      <c r="B186" s="61" t="s">
        <v>179</v>
      </c>
      <c r="C186" s="79" t="s">
        <v>728</v>
      </c>
      <c r="D186" s="79" t="s">
        <v>724</v>
      </c>
      <c r="E186" s="79" t="s">
        <v>729</v>
      </c>
      <c r="F186" s="79" t="s">
        <v>730</v>
      </c>
      <c r="G186" s="79" t="s">
        <v>731</v>
      </c>
      <c r="H186" s="62"/>
      <c r="I186" s="62"/>
      <c r="J186" s="63" t="s">
        <v>31</v>
      </c>
      <c r="K186" s="63">
        <v>100</v>
      </c>
      <c r="L186" s="62">
        <v>710000000</v>
      </c>
      <c r="M186" s="62" t="s">
        <v>61</v>
      </c>
      <c r="N186" s="63" t="s">
        <v>664</v>
      </c>
      <c r="O186" s="65" t="s">
        <v>717</v>
      </c>
      <c r="P186" s="63" t="s">
        <v>671</v>
      </c>
      <c r="Q186" s="63" t="s">
        <v>672</v>
      </c>
      <c r="R186" s="55" t="s">
        <v>1546</v>
      </c>
      <c r="S186" s="63">
        <v>112</v>
      </c>
      <c r="T186" s="63" t="s">
        <v>673</v>
      </c>
      <c r="U186" s="78">
        <v>402</v>
      </c>
      <c r="V186" s="67">
        <v>150</v>
      </c>
      <c r="W186" s="67">
        <f t="shared" si="9"/>
        <v>60300</v>
      </c>
      <c r="X186" s="67">
        <f t="shared" si="10"/>
        <v>67536</v>
      </c>
      <c r="Y186" s="68" t="s">
        <v>213</v>
      </c>
      <c r="Z186" s="63">
        <v>2015</v>
      </c>
      <c r="AA186" s="47" t="s">
        <v>505</v>
      </c>
      <c r="AB186" s="55" t="s">
        <v>634</v>
      </c>
      <c r="AC186" s="292"/>
      <c r="AD186" s="292"/>
      <c r="AE186" s="292"/>
      <c r="AF186" s="292"/>
    </row>
    <row r="187" spans="1:32" s="51" customFormat="1" ht="165.95" customHeight="1">
      <c r="A187" s="55" t="s">
        <v>913</v>
      </c>
      <c r="B187" s="61" t="s">
        <v>179</v>
      </c>
      <c r="C187" s="80" t="s">
        <v>734</v>
      </c>
      <c r="D187" s="80" t="s">
        <v>724</v>
      </c>
      <c r="E187" s="80" t="s">
        <v>729</v>
      </c>
      <c r="F187" s="80" t="s">
        <v>735</v>
      </c>
      <c r="G187" s="80" t="s">
        <v>736</v>
      </c>
      <c r="H187" s="62"/>
      <c r="I187" s="62"/>
      <c r="J187" s="63" t="s">
        <v>87</v>
      </c>
      <c r="K187" s="63">
        <v>100</v>
      </c>
      <c r="L187" s="62">
        <v>710000000</v>
      </c>
      <c r="M187" s="62" t="s">
        <v>61</v>
      </c>
      <c r="N187" s="63" t="s">
        <v>624</v>
      </c>
      <c r="O187" s="65" t="s">
        <v>670</v>
      </c>
      <c r="P187" s="63" t="s">
        <v>149</v>
      </c>
      <c r="Q187" s="63" t="s">
        <v>737</v>
      </c>
      <c r="R187" s="55" t="s">
        <v>1546</v>
      </c>
      <c r="S187" s="63">
        <v>112</v>
      </c>
      <c r="T187" s="63" t="s">
        <v>673</v>
      </c>
      <c r="U187" s="77">
        <v>75000</v>
      </c>
      <c r="V187" s="67">
        <v>200</v>
      </c>
      <c r="W187" s="67">
        <f>U187*V187</f>
        <v>15000000</v>
      </c>
      <c r="X187" s="67">
        <f>W187*1.12</f>
        <v>16800000</v>
      </c>
      <c r="Y187" s="68" t="s">
        <v>738</v>
      </c>
      <c r="Z187" s="63">
        <v>2015</v>
      </c>
      <c r="AA187" s="83"/>
      <c r="AB187" s="83" t="s">
        <v>634</v>
      </c>
      <c r="AC187" s="292"/>
      <c r="AD187" s="292"/>
      <c r="AE187" s="292"/>
      <c r="AF187" s="292"/>
    </row>
    <row r="188" spans="1:32" s="51" customFormat="1" ht="165.95" customHeight="1">
      <c r="A188" s="55" t="s">
        <v>914</v>
      </c>
      <c r="B188" s="61" t="s">
        <v>179</v>
      </c>
      <c r="C188" s="80" t="s">
        <v>734</v>
      </c>
      <c r="D188" s="80" t="s">
        <v>724</v>
      </c>
      <c r="E188" s="80" t="s">
        <v>729</v>
      </c>
      <c r="F188" s="80" t="s">
        <v>735</v>
      </c>
      <c r="G188" s="80" t="s">
        <v>736</v>
      </c>
      <c r="H188" s="62"/>
      <c r="I188" s="62"/>
      <c r="J188" s="63" t="s">
        <v>87</v>
      </c>
      <c r="K188" s="63">
        <v>100</v>
      </c>
      <c r="L188" s="62">
        <v>710000000</v>
      </c>
      <c r="M188" s="62" t="s">
        <v>61</v>
      </c>
      <c r="N188" s="63" t="s">
        <v>624</v>
      </c>
      <c r="O188" s="65" t="s">
        <v>684</v>
      </c>
      <c r="P188" s="63" t="s">
        <v>149</v>
      </c>
      <c r="Q188" s="63" t="s">
        <v>737</v>
      </c>
      <c r="R188" s="55" t="s">
        <v>1546</v>
      </c>
      <c r="S188" s="63">
        <v>112</v>
      </c>
      <c r="T188" s="63" t="s">
        <v>673</v>
      </c>
      <c r="U188" s="78">
        <v>75000</v>
      </c>
      <c r="V188" s="67">
        <v>200</v>
      </c>
      <c r="W188" s="67">
        <f t="shared" ref="W188:W194" si="11">U188*V188</f>
        <v>15000000</v>
      </c>
      <c r="X188" s="67">
        <f t="shared" ref="X188:X245" si="12">W188*1.12</f>
        <v>16800000</v>
      </c>
      <c r="Y188" s="68" t="s">
        <v>738</v>
      </c>
      <c r="Z188" s="63">
        <v>2015</v>
      </c>
      <c r="AA188" s="83"/>
      <c r="AB188" s="83" t="s">
        <v>634</v>
      </c>
      <c r="AC188" s="292"/>
      <c r="AD188" s="292"/>
      <c r="AE188" s="292"/>
      <c r="AF188" s="292"/>
    </row>
    <row r="189" spans="1:32" s="51" customFormat="1" ht="165.95" customHeight="1">
      <c r="A189" s="55" t="s">
        <v>915</v>
      </c>
      <c r="B189" s="61" t="s">
        <v>179</v>
      </c>
      <c r="C189" s="80" t="s">
        <v>734</v>
      </c>
      <c r="D189" s="80" t="s">
        <v>724</v>
      </c>
      <c r="E189" s="80" t="s">
        <v>729</v>
      </c>
      <c r="F189" s="80" t="s">
        <v>735</v>
      </c>
      <c r="G189" s="80" t="s">
        <v>736</v>
      </c>
      <c r="H189" s="62"/>
      <c r="I189" s="62"/>
      <c r="J189" s="63" t="s">
        <v>87</v>
      </c>
      <c r="K189" s="63">
        <v>100</v>
      </c>
      <c r="L189" s="62">
        <v>710000000</v>
      </c>
      <c r="M189" s="62" t="s">
        <v>61</v>
      </c>
      <c r="N189" s="63" t="s">
        <v>624</v>
      </c>
      <c r="O189" s="65" t="s">
        <v>704</v>
      </c>
      <c r="P189" s="63" t="s">
        <v>149</v>
      </c>
      <c r="Q189" s="63" t="s">
        <v>737</v>
      </c>
      <c r="R189" s="55" t="s">
        <v>1546</v>
      </c>
      <c r="S189" s="63">
        <v>112</v>
      </c>
      <c r="T189" s="63" t="s">
        <v>673</v>
      </c>
      <c r="U189" s="78">
        <v>7730</v>
      </c>
      <c r="V189" s="67">
        <v>200</v>
      </c>
      <c r="W189" s="67">
        <f t="shared" si="11"/>
        <v>1546000</v>
      </c>
      <c r="X189" s="67">
        <f t="shared" si="12"/>
        <v>1731520.0000000002</v>
      </c>
      <c r="Y189" s="68" t="s">
        <v>738</v>
      </c>
      <c r="Z189" s="63">
        <v>2015</v>
      </c>
      <c r="AA189" s="83"/>
      <c r="AB189" s="83" t="s">
        <v>634</v>
      </c>
      <c r="AC189" s="292"/>
      <c r="AD189" s="292"/>
      <c r="AE189" s="292"/>
      <c r="AF189" s="292"/>
    </row>
    <row r="190" spans="1:32" s="51" customFormat="1" ht="165.95" customHeight="1">
      <c r="A190" s="55" t="s">
        <v>916</v>
      </c>
      <c r="B190" s="61" t="s">
        <v>179</v>
      </c>
      <c r="C190" s="80" t="s">
        <v>734</v>
      </c>
      <c r="D190" s="80" t="s">
        <v>724</v>
      </c>
      <c r="E190" s="80" t="s">
        <v>729</v>
      </c>
      <c r="F190" s="80" t="s">
        <v>735</v>
      </c>
      <c r="G190" s="80" t="s">
        <v>736</v>
      </c>
      <c r="H190" s="62"/>
      <c r="I190" s="62"/>
      <c r="J190" s="63" t="s">
        <v>87</v>
      </c>
      <c r="K190" s="63">
        <v>100</v>
      </c>
      <c r="L190" s="62">
        <v>710000000</v>
      </c>
      <c r="M190" s="62" t="s">
        <v>61</v>
      </c>
      <c r="N190" s="63" t="s">
        <v>624</v>
      </c>
      <c r="O190" s="65" t="s">
        <v>689</v>
      </c>
      <c r="P190" s="63" t="s">
        <v>149</v>
      </c>
      <c r="Q190" s="63" t="s">
        <v>737</v>
      </c>
      <c r="R190" s="55" t="s">
        <v>1546</v>
      </c>
      <c r="S190" s="63">
        <v>112</v>
      </c>
      <c r="T190" s="63" t="s">
        <v>673</v>
      </c>
      <c r="U190" s="78">
        <v>7596</v>
      </c>
      <c r="V190" s="67">
        <v>200</v>
      </c>
      <c r="W190" s="67">
        <f t="shared" si="11"/>
        <v>1519200</v>
      </c>
      <c r="X190" s="67">
        <f t="shared" si="12"/>
        <v>1701504.0000000002</v>
      </c>
      <c r="Y190" s="68" t="s">
        <v>738</v>
      </c>
      <c r="Z190" s="63">
        <v>2015</v>
      </c>
      <c r="AA190" s="83"/>
      <c r="AB190" s="83" t="s">
        <v>634</v>
      </c>
      <c r="AC190" s="292"/>
      <c r="AD190" s="292"/>
      <c r="AE190" s="292"/>
      <c r="AF190" s="292"/>
    </row>
    <row r="191" spans="1:32" s="51" customFormat="1" ht="165.95" customHeight="1">
      <c r="A191" s="55" t="s">
        <v>917</v>
      </c>
      <c r="B191" s="61" t="s">
        <v>179</v>
      </c>
      <c r="C191" s="80" t="s">
        <v>734</v>
      </c>
      <c r="D191" s="80" t="s">
        <v>724</v>
      </c>
      <c r="E191" s="80" t="s">
        <v>729</v>
      </c>
      <c r="F191" s="80" t="s">
        <v>735</v>
      </c>
      <c r="G191" s="80" t="s">
        <v>736</v>
      </c>
      <c r="H191" s="62"/>
      <c r="I191" s="62"/>
      <c r="J191" s="63" t="s">
        <v>87</v>
      </c>
      <c r="K191" s="63">
        <v>100</v>
      </c>
      <c r="L191" s="62">
        <v>710000000</v>
      </c>
      <c r="M191" s="62" t="s">
        <v>61</v>
      </c>
      <c r="N191" s="63" t="s">
        <v>624</v>
      </c>
      <c r="O191" s="65" t="s">
        <v>733</v>
      </c>
      <c r="P191" s="63" t="s">
        <v>149</v>
      </c>
      <c r="Q191" s="63" t="s">
        <v>737</v>
      </c>
      <c r="R191" s="55" t="s">
        <v>1546</v>
      </c>
      <c r="S191" s="63">
        <v>112</v>
      </c>
      <c r="T191" s="63" t="s">
        <v>673</v>
      </c>
      <c r="U191" s="78">
        <f>7817+72</f>
        <v>7889</v>
      </c>
      <c r="V191" s="67">
        <v>200</v>
      </c>
      <c r="W191" s="67">
        <f t="shared" si="11"/>
        <v>1577800</v>
      </c>
      <c r="X191" s="67">
        <f t="shared" si="12"/>
        <v>1767136.0000000002</v>
      </c>
      <c r="Y191" s="68" t="s">
        <v>738</v>
      </c>
      <c r="Z191" s="63">
        <v>2015</v>
      </c>
      <c r="AA191" s="83"/>
      <c r="AB191" s="83" t="s">
        <v>634</v>
      </c>
      <c r="AC191" s="292"/>
      <c r="AD191" s="292"/>
      <c r="AE191" s="292"/>
      <c r="AF191" s="292"/>
    </row>
    <row r="192" spans="1:32" s="51" customFormat="1" ht="165.95" customHeight="1">
      <c r="A192" s="55" t="s">
        <v>918</v>
      </c>
      <c r="B192" s="61" t="s">
        <v>179</v>
      </c>
      <c r="C192" s="80" t="s">
        <v>734</v>
      </c>
      <c r="D192" s="80" t="s">
        <v>724</v>
      </c>
      <c r="E192" s="80" t="s">
        <v>729</v>
      </c>
      <c r="F192" s="80" t="s">
        <v>735</v>
      </c>
      <c r="G192" s="80" t="s">
        <v>736</v>
      </c>
      <c r="H192" s="62"/>
      <c r="I192" s="62"/>
      <c r="J192" s="63" t="s">
        <v>87</v>
      </c>
      <c r="K192" s="63">
        <v>100</v>
      </c>
      <c r="L192" s="62">
        <v>710000000</v>
      </c>
      <c r="M192" s="62" t="s">
        <v>61</v>
      </c>
      <c r="N192" s="63" t="s">
        <v>624</v>
      </c>
      <c r="O192" s="65" t="s">
        <v>709</v>
      </c>
      <c r="P192" s="63" t="s">
        <v>149</v>
      </c>
      <c r="Q192" s="63" t="s">
        <v>737</v>
      </c>
      <c r="R192" s="55" t="s">
        <v>1546</v>
      </c>
      <c r="S192" s="63">
        <v>112</v>
      </c>
      <c r="T192" s="63" t="s">
        <v>673</v>
      </c>
      <c r="U192" s="78">
        <v>4400</v>
      </c>
      <c r="V192" s="67">
        <v>200</v>
      </c>
      <c r="W192" s="67">
        <f t="shared" si="11"/>
        <v>880000</v>
      </c>
      <c r="X192" s="67">
        <f t="shared" si="12"/>
        <v>985600.00000000012</v>
      </c>
      <c r="Y192" s="68" t="s">
        <v>738</v>
      </c>
      <c r="Z192" s="63">
        <v>2015</v>
      </c>
      <c r="AA192" s="83"/>
      <c r="AB192" s="83" t="s">
        <v>634</v>
      </c>
      <c r="AC192" s="292"/>
      <c r="AD192" s="292"/>
      <c r="AE192" s="292"/>
      <c r="AF192" s="292"/>
    </row>
    <row r="193" spans="1:32" s="51" customFormat="1" ht="165.95" customHeight="1">
      <c r="A193" s="55" t="s">
        <v>919</v>
      </c>
      <c r="B193" s="61" t="s">
        <v>179</v>
      </c>
      <c r="C193" s="80" t="s">
        <v>734</v>
      </c>
      <c r="D193" s="80" t="s">
        <v>724</v>
      </c>
      <c r="E193" s="80" t="s">
        <v>729</v>
      </c>
      <c r="F193" s="80" t="s">
        <v>735</v>
      </c>
      <c r="G193" s="80" t="s">
        <v>736</v>
      </c>
      <c r="H193" s="62"/>
      <c r="I193" s="62"/>
      <c r="J193" s="63" t="s">
        <v>87</v>
      </c>
      <c r="K193" s="63">
        <v>100</v>
      </c>
      <c r="L193" s="62">
        <v>710000000</v>
      </c>
      <c r="M193" s="62" t="s">
        <v>61</v>
      </c>
      <c r="N193" s="63" t="s">
        <v>624</v>
      </c>
      <c r="O193" s="65" t="s">
        <v>696</v>
      </c>
      <c r="P193" s="63" t="s">
        <v>149</v>
      </c>
      <c r="Q193" s="63" t="s">
        <v>737</v>
      </c>
      <c r="R193" s="55" t="s">
        <v>1546</v>
      </c>
      <c r="S193" s="63">
        <v>112</v>
      </c>
      <c r="T193" s="63" t="s">
        <v>673</v>
      </c>
      <c r="U193" s="78">
        <v>9982</v>
      </c>
      <c r="V193" s="67">
        <v>200</v>
      </c>
      <c r="W193" s="67">
        <f t="shared" si="11"/>
        <v>1996400</v>
      </c>
      <c r="X193" s="67">
        <f t="shared" si="12"/>
        <v>2235968</v>
      </c>
      <c r="Y193" s="68" t="s">
        <v>738</v>
      </c>
      <c r="Z193" s="63">
        <v>2015</v>
      </c>
      <c r="AA193" s="83"/>
      <c r="AB193" s="83" t="s">
        <v>634</v>
      </c>
      <c r="AC193" s="292"/>
      <c r="AD193" s="292"/>
      <c r="AE193" s="292"/>
      <c r="AF193" s="292"/>
    </row>
    <row r="194" spans="1:32" s="51" customFormat="1" ht="165.95" customHeight="1">
      <c r="A194" s="55" t="s">
        <v>920</v>
      </c>
      <c r="B194" s="61" t="s">
        <v>179</v>
      </c>
      <c r="C194" s="80" t="s">
        <v>734</v>
      </c>
      <c r="D194" s="80" t="s">
        <v>724</v>
      </c>
      <c r="E194" s="80" t="s">
        <v>729</v>
      </c>
      <c r="F194" s="80" t="s">
        <v>735</v>
      </c>
      <c r="G194" s="80" t="s">
        <v>736</v>
      </c>
      <c r="H194" s="62"/>
      <c r="I194" s="62"/>
      <c r="J194" s="63" t="s">
        <v>87</v>
      </c>
      <c r="K194" s="63">
        <v>100</v>
      </c>
      <c r="L194" s="62">
        <v>710000000</v>
      </c>
      <c r="M194" s="62" t="s">
        <v>61</v>
      </c>
      <c r="N194" s="63" t="s">
        <v>624</v>
      </c>
      <c r="O194" s="65" t="s">
        <v>710</v>
      </c>
      <c r="P194" s="63" t="s">
        <v>149</v>
      </c>
      <c r="Q194" s="63" t="s">
        <v>737</v>
      </c>
      <c r="R194" s="55" t="s">
        <v>1546</v>
      </c>
      <c r="S194" s="63">
        <v>112</v>
      </c>
      <c r="T194" s="63" t="s">
        <v>673</v>
      </c>
      <c r="U194" s="78">
        <v>382</v>
      </c>
      <c r="V194" s="67">
        <v>200</v>
      </c>
      <c r="W194" s="67">
        <f t="shared" si="11"/>
        <v>76400</v>
      </c>
      <c r="X194" s="67">
        <f t="shared" si="12"/>
        <v>85568.000000000015</v>
      </c>
      <c r="Y194" s="68" t="s">
        <v>738</v>
      </c>
      <c r="Z194" s="63">
        <v>2015</v>
      </c>
      <c r="AA194" s="83"/>
      <c r="AB194" s="83" t="s">
        <v>634</v>
      </c>
      <c r="AC194" s="292"/>
      <c r="AD194" s="292"/>
      <c r="AE194" s="292"/>
      <c r="AF194" s="292"/>
    </row>
    <row r="195" spans="1:32" s="276" customFormat="1" ht="165.95" customHeight="1">
      <c r="A195" s="277" t="s">
        <v>1266</v>
      </c>
      <c r="B195" s="278" t="s">
        <v>179</v>
      </c>
      <c r="C195" s="278" t="s">
        <v>1375</v>
      </c>
      <c r="D195" s="278" t="s">
        <v>1376</v>
      </c>
      <c r="E195" s="278" t="s">
        <v>1377</v>
      </c>
      <c r="F195" s="278" t="s">
        <v>1378</v>
      </c>
      <c r="G195" s="278" t="s">
        <v>1379</v>
      </c>
      <c r="H195" s="278"/>
      <c r="I195" s="278"/>
      <c r="J195" s="278" t="s">
        <v>87</v>
      </c>
      <c r="K195" s="278">
        <v>100</v>
      </c>
      <c r="L195" s="279">
        <v>710000000</v>
      </c>
      <c r="M195" s="280" t="s">
        <v>1380</v>
      </c>
      <c r="N195" s="414" t="s">
        <v>1530</v>
      </c>
      <c r="O195" s="278" t="s">
        <v>1381</v>
      </c>
      <c r="P195" s="278" t="s">
        <v>149</v>
      </c>
      <c r="Q195" s="278" t="s">
        <v>1382</v>
      </c>
      <c r="R195" s="55" t="s">
        <v>1546</v>
      </c>
      <c r="S195" s="278">
        <v>112</v>
      </c>
      <c r="T195" s="278" t="s">
        <v>673</v>
      </c>
      <c r="U195" s="281">
        <f>31752-9390</f>
        <v>22362</v>
      </c>
      <c r="V195" s="282">
        <v>45</v>
      </c>
      <c r="W195" s="282">
        <f t="shared" ref="W195:W235" si="13">V195*U195</f>
        <v>1006290</v>
      </c>
      <c r="X195" s="282">
        <f t="shared" si="12"/>
        <v>1127044.8</v>
      </c>
      <c r="Y195" s="278" t="s">
        <v>738</v>
      </c>
      <c r="Z195" s="278">
        <v>2015</v>
      </c>
      <c r="AA195" s="278"/>
      <c r="AB195" s="278" t="s">
        <v>634</v>
      </c>
      <c r="AC195" s="278"/>
      <c r="AD195" s="278" t="s">
        <v>178</v>
      </c>
      <c r="AE195" s="278" t="s">
        <v>1383</v>
      </c>
      <c r="AF195" s="303" t="s">
        <v>1384</v>
      </c>
    </row>
    <row r="196" spans="1:32" s="276" customFormat="1" ht="165.95" customHeight="1">
      <c r="A196" s="283" t="s">
        <v>1267</v>
      </c>
      <c r="B196" s="304" t="s">
        <v>179</v>
      </c>
      <c r="C196" s="304" t="s">
        <v>1375</v>
      </c>
      <c r="D196" s="304" t="s">
        <v>1376</v>
      </c>
      <c r="E196" s="304" t="s">
        <v>1377</v>
      </c>
      <c r="F196" s="304" t="s">
        <v>1378</v>
      </c>
      <c r="G196" s="304" t="s">
        <v>1379</v>
      </c>
      <c r="H196" s="304"/>
      <c r="I196" s="304"/>
      <c r="J196" s="304" t="s">
        <v>87</v>
      </c>
      <c r="K196" s="304">
        <v>100</v>
      </c>
      <c r="L196" s="306">
        <v>710000000</v>
      </c>
      <c r="M196" s="307" t="s">
        <v>1380</v>
      </c>
      <c r="N196" s="414" t="s">
        <v>1530</v>
      </c>
      <c r="O196" s="304" t="s">
        <v>1385</v>
      </c>
      <c r="P196" s="304" t="s">
        <v>149</v>
      </c>
      <c r="Q196" s="304" t="s">
        <v>1382</v>
      </c>
      <c r="R196" s="55" t="s">
        <v>1546</v>
      </c>
      <c r="S196" s="304">
        <v>112</v>
      </c>
      <c r="T196" s="304" t="s">
        <v>673</v>
      </c>
      <c r="U196" s="308">
        <v>4725</v>
      </c>
      <c r="V196" s="309">
        <v>45</v>
      </c>
      <c r="W196" s="309">
        <f t="shared" si="13"/>
        <v>212625</v>
      </c>
      <c r="X196" s="309">
        <f t="shared" si="12"/>
        <v>238140.00000000003</v>
      </c>
      <c r="Y196" s="304" t="s">
        <v>738</v>
      </c>
      <c r="Z196" s="304">
        <v>2015</v>
      </c>
      <c r="AA196" s="304"/>
      <c r="AB196" s="304" t="s">
        <v>634</v>
      </c>
      <c r="AC196" s="304"/>
      <c r="AD196" s="304" t="s">
        <v>178</v>
      </c>
      <c r="AE196" s="304" t="s">
        <v>1383</v>
      </c>
      <c r="AF196" s="310" t="s">
        <v>1384</v>
      </c>
    </row>
    <row r="197" spans="1:32" s="276" customFormat="1" ht="165.95" customHeight="1">
      <c r="A197" s="283" t="s">
        <v>1268</v>
      </c>
      <c r="B197" s="304" t="s">
        <v>179</v>
      </c>
      <c r="C197" s="304" t="s">
        <v>1375</v>
      </c>
      <c r="D197" s="304" t="s">
        <v>1376</v>
      </c>
      <c r="E197" s="304" t="s">
        <v>1377</v>
      </c>
      <c r="F197" s="304" t="s">
        <v>1378</v>
      </c>
      <c r="G197" s="304" t="s">
        <v>1379</v>
      </c>
      <c r="H197" s="304"/>
      <c r="I197" s="304"/>
      <c r="J197" s="304" t="s">
        <v>87</v>
      </c>
      <c r="K197" s="304">
        <v>100</v>
      </c>
      <c r="L197" s="306">
        <v>710000000</v>
      </c>
      <c r="M197" s="307" t="s">
        <v>1380</v>
      </c>
      <c r="N197" s="414" t="s">
        <v>1530</v>
      </c>
      <c r="O197" s="304" t="s">
        <v>670</v>
      </c>
      <c r="P197" s="304" t="s">
        <v>149</v>
      </c>
      <c r="Q197" s="304" t="s">
        <v>1382</v>
      </c>
      <c r="R197" s="55" t="s">
        <v>1546</v>
      </c>
      <c r="S197" s="304">
        <v>112</v>
      </c>
      <c r="T197" s="304" t="s">
        <v>673</v>
      </c>
      <c r="U197" s="308">
        <f>47720-22704</f>
        <v>25016</v>
      </c>
      <c r="V197" s="309">
        <v>45</v>
      </c>
      <c r="W197" s="309">
        <f t="shared" si="13"/>
        <v>1125720</v>
      </c>
      <c r="X197" s="309">
        <f t="shared" si="12"/>
        <v>1260806.4000000001</v>
      </c>
      <c r="Y197" s="304" t="s">
        <v>738</v>
      </c>
      <c r="Z197" s="304">
        <v>2015</v>
      </c>
      <c r="AA197" s="304"/>
      <c r="AB197" s="304" t="s">
        <v>634</v>
      </c>
      <c r="AC197" s="304"/>
      <c r="AD197" s="304" t="s">
        <v>178</v>
      </c>
      <c r="AE197" s="304" t="s">
        <v>1383</v>
      </c>
      <c r="AF197" s="310" t="s">
        <v>1384</v>
      </c>
    </row>
    <row r="198" spans="1:32" s="276" customFormat="1" ht="165.95" customHeight="1">
      <c r="A198" s="283" t="s">
        <v>1269</v>
      </c>
      <c r="B198" s="304" t="s">
        <v>179</v>
      </c>
      <c r="C198" s="304" t="s">
        <v>1375</v>
      </c>
      <c r="D198" s="304" t="s">
        <v>1376</v>
      </c>
      <c r="E198" s="304" t="s">
        <v>1377</v>
      </c>
      <c r="F198" s="304" t="s">
        <v>1378</v>
      </c>
      <c r="G198" s="304" t="s">
        <v>1379</v>
      </c>
      <c r="H198" s="304"/>
      <c r="I198" s="304"/>
      <c r="J198" s="304" t="s">
        <v>87</v>
      </c>
      <c r="K198" s="304">
        <v>100</v>
      </c>
      <c r="L198" s="306">
        <v>710000000</v>
      </c>
      <c r="M198" s="307" t="s">
        <v>1380</v>
      </c>
      <c r="N198" s="414" t="s">
        <v>1530</v>
      </c>
      <c r="O198" s="304" t="s">
        <v>674</v>
      </c>
      <c r="P198" s="304" t="s">
        <v>149</v>
      </c>
      <c r="Q198" s="304" t="s">
        <v>1382</v>
      </c>
      <c r="R198" s="55" t="s">
        <v>1546</v>
      </c>
      <c r="S198" s="304">
        <v>112</v>
      </c>
      <c r="T198" s="304" t="s">
        <v>673</v>
      </c>
      <c r="U198" s="308">
        <f>31550-12055</f>
        <v>19495</v>
      </c>
      <c r="V198" s="309">
        <v>45</v>
      </c>
      <c r="W198" s="309">
        <f t="shared" si="13"/>
        <v>877275</v>
      </c>
      <c r="X198" s="309">
        <f t="shared" si="12"/>
        <v>982548.00000000012</v>
      </c>
      <c r="Y198" s="304" t="s">
        <v>738</v>
      </c>
      <c r="Z198" s="304">
        <v>2015</v>
      </c>
      <c r="AA198" s="304"/>
      <c r="AB198" s="304" t="s">
        <v>634</v>
      </c>
      <c r="AC198" s="304"/>
      <c r="AD198" s="304" t="s">
        <v>178</v>
      </c>
      <c r="AE198" s="304" t="s">
        <v>1383</v>
      </c>
      <c r="AF198" s="310" t="s">
        <v>1384</v>
      </c>
    </row>
    <row r="199" spans="1:32" s="276" customFormat="1" ht="165.95" customHeight="1">
      <c r="A199" s="283" t="s">
        <v>1270</v>
      </c>
      <c r="B199" s="304" t="s">
        <v>179</v>
      </c>
      <c r="C199" s="304" t="s">
        <v>1375</v>
      </c>
      <c r="D199" s="304" t="s">
        <v>1376</v>
      </c>
      <c r="E199" s="304" t="s">
        <v>1377</v>
      </c>
      <c r="F199" s="304" t="s">
        <v>1378</v>
      </c>
      <c r="G199" s="304" t="s">
        <v>1379</v>
      </c>
      <c r="H199" s="304"/>
      <c r="I199" s="304"/>
      <c r="J199" s="304" t="s">
        <v>87</v>
      </c>
      <c r="K199" s="304">
        <v>100</v>
      </c>
      <c r="L199" s="306">
        <v>710000000</v>
      </c>
      <c r="M199" s="307" t="s">
        <v>1380</v>
      </c>
      <c r="N199" s="414" t="s">
        <v>1530</v>
      </c>
      <c r="O199" s="304" t="s">
        <v>675</v>
      </c>
      <c r="P199" s="304" t="s">
        <v>149</v>
      </c>
      <c r="Q199" s="304" t="s">
        <v>1382</v>
      </c>
      <c r="R199" s="55" t="s">
        <v>1546</v>
      </c>
      <c r="S199" s="304">
        <v>112</v>
      </c>
      <c r="T199" s="304" t="s">
        <v>673</v>
      </c>
      <c r="U199" s="308">
        <f>33270-20645</f>
        <v>12625</v>
      </c>
      <c r="V199" s="309">
        <v>45</v>
      </c>
      <c r="W199" s="309">
        <f t="shared" si="13"/>
        <v>568125</v>
      </c>
      <c r="X199" s="309">
        <f t="shared" si="12"/>
        <v>636300.00000000012</v>
      </c>
      <c r="Y199" s="304" t="s">
        <v>738</v>
      </c>
      <c r="Z199" s="304">
        <v>2015</v>
      </c>
      <c r="AA199" s="304"/>
      <c r="AB199" s="304" t="s">
        <v>634</v>
      </c>
      <c r="AC199" s="304"/>
      <c r="AD199" s="304" t="s">
        <v>178</v>
      </c>
      <c r="AE199" s="304" t="s">
        <v>1383</v>
      </c>
      <c r="AF199" s="310" t="s">
        <v>1384</v>
      </c>
    </row>
    <row r="200" spans="1:32" s="276" customFormat="1" ht="165.95" customHeight="1">
      <c r="A200" s="283" t="s">
        <v>1271</v>
      </c>
      <c r="B200" s="304" t="s">
        <v>179</v>
      </c>
      <c r="C200" s="304" t="s">
        <v>1375</v>
      </c>
      <c r="D200" s="304" t="s">
        <v>1376</v>
      </c>
      <c r="E200" s="304" t="s">
        <v>1377</v>
      </c>
      <c r="F200" s="304" t="s">
        <v>1378</v>
      </c>
      <c r="G200" s="304" t="s">
        <v>1379</v>
      </c>
      <c r="H200" s="304"/>
      <c r="I200" s="304"/>
      <c r="J200" s="304" t="s">
        <v>87</v>
      </c>
      <c r="K200" s="304">
        <v>100</v>
      </c>
      <c r="L200" s="306">
        <v>710000000</v>
      </c>
      <c r="M200" s="307" t="s">
        <v>1380</v>
      </c>
      <c r="N200" s="414" t="s">
        <v>1530</v>
      </c>
      <c r="O200" s="304" t="s">
        <v>1386</v>
      </c>
      <c r="P200" s="304" t="s">
        <v>149</v>
      </c>
      <c r="Q200" s="304" t="s">
        <v>1382</v>
      </c>
      <c r="R200" s="55" t="s">
        <v>1546</v>
      </c>
      <c r="S200" s="304">
        <v>112</v>
      </c>
      <c r="T200" s="304" t="s">
        <v>673</v>
      </c>
      <c r="U200" s="308">
        <v>3135</v>
      </c>
      <c r="V200" s="309">
        <v>45</v>
      </c>
      <c r="W200" s="309">
        <f t="shared" si="13"/>
        <v>141075</v>
      </c>
      <c r="X200" s="309">
        <f t="shared" si="12"/>
        <v>158004.00000000003</v>
      </c>
      <c r="Y200" s="304" t="s">
        <v>738</v>
      </c>
      <c r="Z200" s="304">
        <v>2015</v>
      </c>
      <c r="AA200" s="304"/>
      <c r="AB200" s="304" t="s">
        <v>634</v>
      </c>
      <c r="AC200" s="304"/>
      <c r="AD200" s="304" t="s">
        <v>178</v>
      </c>
      <c r="AE200" s="304" t="s">
        <v>1383</v>
      </c>
      <c r="AF200" s="310" t="s">
        <v>1384</v>
      </c>
    </row>
    <row r="201" spans="1:32" s="276" customFormat="1" ht="165.95" customHeight="1">
      <c r="A201" s="283" t="s">
        <v>1272</v>
      </c>
      <c r="B201" s="304" t="s">
        <v>179</v>
      </c>
      <c r="C201" s="304" t="s">
        <v>1375</v>
      </c>
      <c r="D201" s="304" t="s">
        <v>1376</v>
      </c>
      <c r="E201" s="304" t="s">
        <v>1377</v>
      </c>
      <c r="F201" s="304" t="s">
        <v>1378</v>
      </c>
      <c r="G201" s="304" t="s">
        <v>1379</v>
      </c>
      <c r="H201" s="304"/>
      <c r="I201" s="304"/>
      <c r="J201" s="304" t="s">
        <v>87</v>
      </c>
      <c r="K201" s="304">
        <v>100</v>
      </c>
      <c r="L201" s="306">
        <v>710000000</v>
      </c>
      <c r="M201" s="307" t="s">
        <v>1380</v>
      </c>
      <c r="N201" s="414" t="s">
        <v>1530</v>
      </c>
      <c r="O201" s="304" t="s">
        <v>678</v>
      </c>
      <c r="P201" s="304" t="s">
        <v>149</v>
      </c>
      <c r="Q201" s="304" t="s">
        <v>1382</v>
      </c>
      <c r="R201" s="55" t="s">
        <v>1546</v>
      </c>
      <c r="S201" s="304">
        <v>112</v>
      </c>
      <c r="T201" s="304" t="s">
        <v>673</v>
      </c>
      <c r="U201" s="308">
        <v>3224</v>
      </c>
      <c r="V201" s="309">
        <v>45</v>
      </c>
      <c r="W201" s="309">
        <f t="shared" si="13"/>
        <v>145080</v>
      </c>
      <c r="X201" s="309">
        <f t="shared" si="12"/>
        <v>162489.60000000001</v>
      </c>
      <c r="Y201" s="304" t="s">
        <v>738</v>
      </c>
      <c r="Z201" s="304">
        <v>2015</v>
      </c>
      <c r="AA201" s="304"/>
      <c r="AB201" s="304" t="s">
        <v>634</v>
      </c>
      <c r="AC201" s="304"/>
      <c r="AD201" s="304" t="s">
        <v>178</v>
      </c>
      <c r="AE201" s="304" t="s">
        <v>1383</v>
      </c>
      <c r="AF201" s="310" t="s">
        <v>1384</v>
      </c>
    </row>
    <row r="202" spans="1:32" s="276" customFormat="1" ht="165.95" customHeight="1">
      <c r="A202" s="283" t="s">
        <v>1273</v>
      </c>
      <c r="B202" s="304" t="s">
        <v>179</v>
      </c>
      <c r="C202" s="304" t="s">
        <v>1375</v>
      </c>
      <c r="D202" s="304" t="s">
        <v>1376</v>
      </c>
      <c r="E202" s="304" t="s">
        <v>1377</v>
      </c>
      <c r="F202" s="304" t="s">
        <v>1378</v>
      </c>
      <c r="G202" s="304" t="s">
        <v>1379</v>
      </c>
      <c r="H202" s="304"/>
      <c r="I202" s="304"/>
      <c r="J202" s="304" t="s">
        <v>87</v>
      </c>
      <c r="K202" s="304">
        <v>100</v>
      </c>
      <c r="L202" s="306">
        <v>710000000</v>
      </c>
      <c r="M202" s="307" t="s">
        <v>1380</v>
      </c>
      <c r="N202" s="414" t="s">
        <v>1530</v>
      </c>
      <c r="O202" s="304" t="s">
        <v>1387</v>
      </c>
      <c r="P202" s="304" t="s">
        <v>149</v>
      </c>
      <c r="Q202" s="304" t="s">
        <v>1382</v>
      </c>
      <c r="R202" s="55" t="s">
        <v>1546</v>
      </c>
      <c r="S202" s="304">
        <v>112</v>
      </c>
      <c r="T202" s="304" t="s">
        <v>673</v>
      </c>
      <c r="U202" s="308">
        <v>6138</v>
      </c>
      <c r="V202" s="309">
        <v>45</v>
      </c>
      <c r="W202" s="309">
        <f t="shared" si="13"/>
        <v>276210</v>
      </c>
      <c r="X202" s="309">
        <f t="shared" si="12"/>
        <v>309355.2</v>
      </c>
      <c r="Y202" s="304" t="s">
        <v>738</v>
      </c>
      <c r="Z202" s="304">
        <v>2015</v>
      </c>
      <c r="AA202" s="304"/>
      <c r="AB202" s="304" t="s">
        <v>634</v>
      </c>
      <c r="AC202" s="304"/>
      <c r="AD202" s="304" t="s">
        <v>178</v>
      </c>
      <c r="AE202" s="304" t="s">
        <v>1383</v>
      </c>
      <c r="AF202" s="310" t="s">
        <v>1384</v>
      </c>
    </row>
    <row r="203" spans="1:32" s="276" customFormat="1" ht="165.95" customHeight="1">
      <c r="A203" s="283" t="s">
        <v>1274</v>
      </c>
      <c r="B203" s="304" t="s">
        <v>179</v>
      </c>
      <c r="C203" s="304" t="s">
        <v>1375</v>
      </c>
      <c r="D203" s="304" t="s">
        <v>1376</v>
      </c>
      <c r="E203" s="304" t="s">
        <v>1377</v>
      </c>
      <c r="F203" s="304" t="s">
        <v>1378</v>
      </c>
      <c r="G203" s="304" t="s">
        <v>1379</v>
      </c>
      <c r="H203" s="304"/>
      <c r="I203" s="304"/>
      <c r="J203" s="304" t="s">
        <v>87</v>
      </c>
      <c r="K203" s="304">
        <v>100</v>
      </c>
      <c r="L203" s="306">
        <v>710000000</v>
      </c>
      <c r="M203" s="307" t="s">
        <v>1380</v>
      </c>
      <c r="N203" s="414" t="s">
        <v>1530</v>
      </c>
      <c r="O203" s="304" t="s">
        <v>679</v>
      </c>
      <c r="P203" s="304" t="s">
        <v>149</v>
      </c>
      <c r="Q203" s="304" t="s">
        <v>1382</v>
      </c>
      <c r="R203" s="55" t="s">
        <v>1546</v>
      </c>
      <c r="S203" s="304">
        <v>112</v>
      </c>
      <c r="T203" s="304" t="s">
        <v>673</v>
      </c>
      <c r="U203" s="308">
        <v>3751</v>
      </c>
      <c r="V203" s="309">
        <v>45</v>
      </c>
      <c r="W203" s="309">
        <f t="shared" si="13"/>
        <v>168795</v>
      </c>
      <c r="X203" s="309">
        <f t="shared" si="12"/>
        <v>189050.40000000002</v>
      </c>
      <c r="Y203" s="304" t="s">
        <v>738</v>
      </c>
      <c r="Z203" s="304">
        <v>2015</v>
      </c>
      <c r="AA203" s="304"/>
      <c r="AB203" s="304" t="s">
        <v>634</v>
      </c>
      <c r="AC203" s="304"/>
      <c r="AD203" s="304" t="s">
        <v>178</v>
      </c>
      <c r="AE203" s="304" t="s">
        <v>1383</v>
      </c>
      <c r="AF203" s="310" t="s">
        <v>1384</v>
      </c>
    </row>
    <row r="204" spans="1:32" s="276" customFormat="1" ht="165.95" customHeight="1">
      <c r="A204" s="283" t="s">
        <v>1275</v>
      </c>
      <c r="B204" s="304" t="s">
        <v>179</v>
      </c>
      <c r="C204" s="304" t="s">
        <v>1375</v>
      </c>
      <c r="D204" s="304" t="s">
        <v>1376</v>
      </c>
      <c r="E204" s="304" t="s">
        <v>1377</v>
      </c>
      <c r="F204" s="304" t="s">
        <v>1378</v>
      </c>
      <c r="G204" s="304" t="s">
        <v>1379</v>
      </c>
      <c r="H204" s="304"/>
      <c r="I204" s="304"/>
      <c r="J204" s="304" t="s">
        <v>87</v>
      </c>
      <c r="K204" s="304">
        <v>100</v>
      </c>
      <c r="L204" s="306">
        <v>710000000</v>
      </c>
      <c r="M204" s="307" t="s">
        <v>1380</v>
      </c>
      <c r="N204" s="414" t="s">
        <v>1530</v>
      </c>
      <c r="O204" s="304" t="s">
        <v>680</v>
      </c>
      <c r="P204" s="304" t="s">
        <v>149</v>
      </c>
      <c r="Q204" s="304" t="s">
        <v>1382</v>
      </c>
      <c r="R204" s="55" t="s">
        <v>1546</v>
      </c>
      <c r="S204" s="304">
        <v>112</v>
      </c>
      <c r="T204" s="304" t="s">
        <v>673</v>
      </c>
      <c r="U204" s="308">
        <v>4774</v>
      </c>
      <c r="V204" s="309">
        <v>45</v>
      </c>
      <c r="W204" s="309">
        <f t="shared" si="13"/>
        <v>214830</v>
      </c>
      <c r="X204" s="309">
        <f t="shared" si="12"/>
        <v>240609.60000000003</v>
      </c>
      <c r="Y204" s="304" t="s">
        <v>738</v>
      </c>
      <c r="Z204" s="304">
        <v>2015</v>
      </c>
      <c r="AA204" s="304"/>
      <c r="AB204" s="304" t="s">
        <v>634</v>
      </c>
      <c r="AC204" s="304"/>
      <c r="AD204" s="304" t="s">
        <v>178</v>
      </c>
      <c r="AE204" s="304" t="s">
        <v>1383</v>
      </c>
      <c r="AF204" s="310" t="s">
        <v>1384</v>
      </c>
    </row>
    <row r="205" spans="1:32" s="276" customFormat="1" ht="165.95" customHeight="1">
      <c r="A205" s="283" t="s">
        <v>1276</v>
      </c>
      <c r="B205" s="304" t="s">
        <v>179</v>
      </c>
      <c r="C205" s="304" t="s">
        <v>1375</v>
      </c>
      <c r="D205" s="304" t="s">
        <v>1376</v>
      </c>
      <c r="E205" s="304" t="s">
        <v>1377</v>
      </c>
      <c r="F205" s="304" t="s">
        <v>1378</v>
      </c>
      <c r="G205" s="304" t="s">
        <v>1379</v>
      </c>
      <c r="H205" s="304"/>
      <c r="I205" s="304"/>
      <c r="J205" s="304" t="s">
        <v>87</v>
      </c>
      <c r="K205" s="304">
        <v>100</v>
      </c>
      <c r="L205" s="306">
        <v>710000000</v>
      </c>
      <c r="M205" s="307" t="s">
        <v>1380</v>
      </c>
      <c r="N205" s="414" t="s">
        <v>1530</v>
      </c>
      <c r="O205" s="304" t="s">
        <v>676</v>
      </c>
      <c r="P205" s="304" t="s">
        <v>149</v>
      </c>
      <c r="Q205" s="304" t="s">
        <v>1382</v>
      </c>
      <c r="R205" s="55" t="s">
        <v>1546</v>
      </c>
      <c r="S205" s="304">
        <v>112</v>
      </c>
      <c r="T205" s="304" t="s">
        <v>673</v>
      </c>
      <c r="U205" s="308">
        <v>3410</v>
      </c>
      <c r="V205" s="309">
        <v>45</v>
      </c>
      <c r="W205" s="309">
        <f t="shared" si="13"/>
        <v>153450</v>
      </c>
      <c r="X205" s="309">
        <f t="shared" si="12"/>
        <v>171864.00000000003</v>
      </c>
      <c r="Y205" s="304" t="s">
        <v>738</v>
      </c>
      <c r="Z205" s="304">
        <v>2015</v>
      </c>
      <c r="AA205" s="304"/>
      <c r="AB205" s="304" t="s">
        <v>634</v>
      </c>
      <c r="AC205" s="304"/>
      <c r="AD205" s="304" t="s">
        <v>178</v>
      </c>
      <c r="AE205" s="304" t="s">
        <v>1383</v>
      </c>
      <c r="AF205" s="310" t="s">
        <v>1384</v>
      </c>
    </row>
    <row r="206" spans="1:32" s="276" customFormat="1" ht="165.95" customHeight="1">
      <c r="A206" s="283" t="s">
        <v>1277</v>
      </c>
      <c r="B206" s="304" t="s">
        <v>179</v>
      </c>
      <c r="C206" s="304" t="s">
        <v>1375</v>
      </c>
      <c r="D206" s="304" t="s">
        <v>1376</v>
      </c>
      <c r="E206" s="304" t="s">
        <v>1377</v>
      </c>
      <c r="F206" s="304" t="s">
        <v>1378</v>
      </c>
      <c r="G206" s="304" t="s">
        <v>1379</v>
      </c>
      <c r="H206" s="304"/>
      <c r="I206" s="304"/>
      <c r="J206" s="304" t="s">
        <v>87</v>
      </c>
      <c r="K206" s="304">
        <v>100</v>
      </c>
      <c r="L206" s="306">
        <v>710000000</v>
      </c>
      <c r="M206" s="307" t="s">
        <v>1380</v>
      </c>
      <c r="N206" s="414" t="s">
        <v>1530</v>
      </c>
      <c r="O206" s="304" t="s">
        <v>1388</v>
      </c>
      <c r="P206" s="304" t="s">
        <v>149</v>
      </c>
      <c r="Q206" s="304" t="s">
        <v>1382</v>
      </c>
      <c r="R206" s="55" t="s">
        <v>1546</v>
      </c>
      <c r="S206" s="304">
        <v>112</v>
      </c>
      <c r="T206" s="304" t="s">
        <v>673</v>
      </c>
      <c r="U206" s="308">
        <v>22037</v>
      </c>
      <c r="V206" s="309">
        <v>45</v>
      </c>
      <c r="W206" s="309">
        <f t="shared" si="13"/>
        <v>991665</v>
      </c>
      <c r="X206" s="309">
        <f t="shared" si="12"/>
        <v>1110664.8</v>
      </c>
      <c r="Y206" s="304" t="s">
        <v>738</v>
      </c>
      <c r="Z206" s="304">
        <v>2015</v>
      </c>
      <c r="AA206" s="304"/>
      <c r="AB206" s="304" t="s">
        <v>634</v>
      </c>
      <c r="AC206" s="304"/>
      <c r="AD206" s="304" t="s">
        <v>178</v>
      </c>
      <c r="AE206" s="304" t="s">
        <v>1383</v>
      </c>
      <c r="AF206" s="310" t="s">
        <v>1384</v>
      </c>
    </row>
    <row r="207" spans="1:32" s="276" customFormat="1" ht="165.95" customHeight="1">
      <c r="A207" s="283" t="s">
        <v>1278</v>
      </c>
      <c r="B207" s="304" t="s">
        <v>179</v>
      </c>
      <c r="C207" s="304" t="s">
        <v>1375</v>
      </c>
      <c r="D207" s="304" t="s">
        <v>1376</v>
      </c>
      <c r="E207" s="304" t="s">
        <v>1377</v>
      </c>
      <c r="F207" s="304" t="s">
        <v>1378</v>
      </c>
      <c r="G207" s="304" t="s">
        <v>1379</v>
      </c>
      <c r="H207" s="304"/>
      <c r="I207" s="304"/>
      <c r="J207" s="304" t="s">
        <v>87</v>
      </c>
      <c r="K207" s="304">
        <v>100</v>
      </c>
      <c r="L207" s="306">
        <v>710000000</v>
      </c>
      <c r="M207" s="307" t="s">
        <v>1380</v>
      </c>
      <c r="N207" s="414" t="s">
        <v>1530</v>
      </c>
      <c r="O207" s="304" t="s">
        <v>687</v>
      </c>
      <c r="P207" s="304" t="s">
        <v>149</v>
      </c>
      <c r="Q207" s="304" t="s">
        <v>1382</v>
      </c>
      <c r="R207" s="55" t="s">
        <v>1546</v>
      </c>
      <c r="S207" s="304">
        <v>112</v>
      </c>
      <c r="T207" s="304" t="s">
        <v>673</v>
      </c>
      <c r="U207" s="308">
        <f>600-350</f>
        <v>250</v>
      </c>
      <c r="V207" s="309">
        <v>45</v>
      </c>
      <c r="W207" s="309">
        <f t="shared" si="13"/>
        <v>11250</v>
      </c>
      <c r="X207" s="309">
        <f t="shared" si="12"/>
        <v>12600.000000000002</v>
      </c>
      <c r="Y207" s="304" t="s">
        <v>738</v>
      </c>
      <c r="Z207" s="304">
        <v>2015</v>
      </c>
      <c r="AA207" s="304"/>
      <c r="AB207" s="304" t="s">
        <v>634</v>
      </c>
      <c r="AC207" s="304"/>
      <c r="AD207" s="304" t="s">
        <v>178</v>
      </c>
      <c r="AE207" s="304" t="s">
        <v>1383</v>
      </c>
      <c r="AF207" s="310" t="s">
        <v>1384</v>
      </c>
    </row>
    <row r="208" spans="1:32" s="276" customFormat="1" ht="165.95" customHeight="1">
      <c r="A208" s="283" t="s">
        <v>1279</v>
      </c>
      <c r="B208" s="304" t="s">
        <v>179</v>
      </c>
      <c r="C208" s="304" t="s">
        <v>1375</v>
      </c>
      <c r="D208" s="304" t="s">
        <v>1376</v>
      </c>
      <c r="E208" s="304" t="s">
        <v>1377</v>
      </c>
      <c r="F208" s="304" t="s">
        <v>1378</v>
      </c>
      <c r="G208" s="304" t="s">
        <v>1379</v>
      </c>
      <c r="H208" s="304"/>
      <c r="I208" s="304"/>
      <c r="J208" s="304" t="s">
        <v>87</v>
      </c>
      <c r="K208" s="304">
        <v>100</v>
      </c>
      <c r="L208" s="306">
        <v>710000000</v>
      </c>
      <c r="M208" s="307" t="s">
        <v>1380</v>
      </c>
      <c r="N208" s="414" t="s">
        <v>1530</v>
      </c>
      <c r="O208" s="304" t="s">
        <v>683</v>
      </c>
      <c r="P208" s="304" t="s">
        <v>149</v>
      </c>
      <c r="Q208" s="304" t="s">
        <v>1382</v>
      </c>
      <c r="R208" s="55" t="s">
        <v>1546</v>
      </c>
      <c r="S208" s="304">
        <v>112</v>
      </c>
      <c r="T208" s="304" t="s">
        <v>673</v>
      </c>
      <c r="U208" s="308">
        <v>6015</v>
      </c>
      <c r="V208" s="309">
        <v>45</v>
      </c>
      <c r="W208" s="309">
        <f t="shared" si="13"/>
        <v>270675</v>
      </c>
      <c r="X208" s="309">
        <f t="shared" si="12"/>
        <v>303156</v>
      </c>
      <c r="Y208" s="304" t="s">
        <v>738</v>
      </c>
      <c r="Z208" s="304">
        <v>2015</v>
      </c>
      <c r="AA208" s="304"/>
      <c r="AB208" s="304" t="s">
        <v>634</v>
      </c>
      <c r="AC208" s="304"/>
      <c r="AD208" s="304" t="s">
        <v>178</v>
      </c>
      <c r="AE208" s="304" t="s">
        <v>1383</v>
      </c>
      <c r="AF208" s="310" t="s">
        <v>1384</v>
      </c>
    </row>
    <row r="209" spans="1:32" s="276" customFormat="1" ht="165.95" customHeight="1">
      <c r="A209" s="283" t="s">
        <v>1280</v>
      </c>
      <c r="B209" s="304" t="s">
        <v>179</v>
      </c>
      <c r="C209" s="304" t="s">
        <v>1375</v>
      </c>
      <c r="D209" s="304" t="s">
        <v>1376</v>
      </c>
      <c r="E209" s="304" t="s">
        <v>1377</v>
      </c>
      <c r="F209" s="304" t="s">
        <v>1378</v>
      </c>
      <c r="G209" s="304" t="s">
        <v>1379</v>
      </c>
      <c r="H209" s="304"/>
      <c r="I209" s="304"/>
      <c r="J209" s="304" t="s">
        <v>87</v>
      </c>
      <c r="K209" s="304">
        <v>100</v>
      </c>
      <c r="L209" s="306">
        <v>710000000</v>
      </c>
      <c r="M209" s="307" t="s">
        <v>1380</v>
      </c>
      <c r="N209" s="414" t="s">
        <v>1530</v>
      </c>
      <c r="O209" s="304" t="s">
        <v>684</v>
      </c>
      <c r="P209" s="304" t="s">
        <v>149</v>
      </c>
      <c r="Q209" s="304" t="s">
        <v>1382</v>
      </c>
      <c r="R209" s="55" t="s">
        <v>1546</v>
      </c>
      <c r="S209" s="304">
        <v>112</v>
      </c>
      <c r="T209" s="304" t="s">
        <v>673</v>
      </c>
      <c r="U209" s="308">
        <v>2400</v>
      </c>
      <c r="V209" s="309">
        <v>45</v>
      </c>
      <c r="W209" s="309">
        <f t="shared" si="13"/>
        <v>108000</v>
      </c>
      <c r="X209" s="309">
        <f t="shared" si="12"/>
        <v>120960.00000000001</v>
      </c>
      <c r="Y209" s="304" t="s">
        <v>738</v>
      </c>
      <c r="Z209" s="304">
        <v>2015</v>
      </c>
      <c r="AA209" s="304"/>
      <c r="AB209" s="304" t="s">
        <v>634</v>
      </c>
      <c r="AC209" s="304"/>
      <c r="AD209" s="304" t="s">
        <v>178</v>
      </c>
      <c r="AE209" s="304" t="s">
        <v>1383</v>
      </c>
      <c r="AF209" s="310" t="s">
        <v>1384</v>
      </c>
    </row>
    <row r="210" spans="1:32" s="276" customFormat="1" ht="165.95" customHeight="1">
      <c r="A210" s="283" t="s">
        <v>1281</v>
      </c>
      <c r="B210" s="304" t="s">
        <v>179</v>
      </c>
      <c r="C210" s="304" t="s">
        <v>1375</v>
      </c>
      <c r="D210" s="304" t="s">
        <v>1376</v>
      </c>
      <c r="E210" s="304" t="s">
        <v>1377</v>
      </c>
      <c r="F210" s="304" t="s">
        <v>1378</v>
      </c>
      <c r="G210" s="304" t="s">
        <v>1379</v>
      </c>
      <c r="H210" s="304"/>
      <c r="I210" s="304"/>
      <c r="J210" s="304" t="s">
        <v>87</v>
      </c>
      <c r="K210" s="304">
        <v>100</v>
      </c>
      <c r="L210" s="306">
        <v>710000000</v>
      </c>
      <c r="M210" s="307" t="s">
        <v>1380</v>
      </c>
      <c r="N210" s="414" t="s">
        <v>1530</v>
      </c>
      <c r="O210" s="304" t="s">
        <v>685</v>
      </c>
      <c r="P210" s="304" t="s">
        <v>149</v>
      </c>
      <c r="Q210" s="304" t="s">
        <v>1382</v>
      </c>
      <c r="R210" s="55" t="s">
        <v>1546</v>
      </c>
      <c r="S210" s="304">
        <v>112</v>
      </c>
      <c r="T210" s="304" t="s">
        <v>673</v>
      </c>
      <c r="U210" s="308">
        <v>2500</v>
      </c>
      <c r="V210" s="309">
        <v>45</v>
      </c>
      <c r="W210" s="309">
        <f t="shared" si="13"/>
        <v>112500</v>
      </c>
      <c r="X210" s="309">
        <f t="shared" si="12"/>
        <v>126000.00000000001</v>
      </c>
      <c r="Y210" s="304" t="s">
        <v>738</v>
      </c>
      <c r="Z210" s="304">
        <v>2015</v>
      </c>
      <c r="AA210" s="304"/>
      <c r="AB210" s="304" t="s">
        <v>634</v>
      </c>
      <c r="AC210" s="304"/>
      <c r="AD210" s="304" t="s">
        <v>178</v>
      </c>
      <c r="AE210" s="304" t="s">
        <v>1383</v>
      </c>
      <c r="AF210" s="310" t="s">
        <v>1384</v>
      </c>
    </row>
    <row r="211" spans="1:32" s="276" customFormat="1" ht="165.95" customHeight="1">
      <c r="A211" s="283" t="s">
        <v>1282</v>
      </c>
      <c r="B211" s="304" t="s">
        <v>179</v>
      </c>
      <c r="C211" s="304" t="s">
        <v>1375</v>
      </c>
      <c r="D211" s="304" t="s">
        <v>1376</v>
      </c>
      <c r="E211" s="304" t="s">
        <v>1377</v>
      </c>
      <c r="F211" s="304" t="s">
        <v>1378</v>
      </c>
      <c r="G211" s="304" t="s">
        <v>1379</v>
      </c>
      <c r="H211" s="304"/>
      <c r="I211" s="304"/>
      <c r="J211" s="304" t="s">
        <v>87</v>
      </c>
      <c r="K211" s="304">
        <v>100</v>
      </c>
      <c r="L211" s="306">
        <v>710000000</v>
      </c>
      <c r="M211" s="307" t="s">
        <v>1380</v>
      </c>
      <c r="N211" s="414" t="s">
        <v>1530</v>
      </c>
      <c r="O211" s="304" t="s">
        <v>686</v>
      </c>
      <c r="P211" s="304" t="s">
        <v>149</v>
      </c>
      <c r="Q211" s="304" t="s">
        <v>1382</v>
      </c>
      <c r="R211" s="55" t="s">
        <v>1546</v>
      </c>
      <c r="S211" s="304">
        <v>112</v>
      </c>
      <c r="T211" s="304" t="s">
        <v>673</v>
      </c>
      <c r="U211" s="308">
        <v>3650</v>
      </c>
      <c r="V211" s="309">
        <v>45</v>
      </c>
      <c r="W211" s="309">
        <f t="shared" si="13"/>
        <v>164250</v>
      </c>
      <c r="X211" s="309">
        <f t="shared" si="12"/>
        <v>183960.00000000003</v>
      </c>
      <c r="Y211" s="304" t="s">
        <v>738</v>
      </c>
      <c r="Z211" s="304">
        <v>2015</v>
      </c>
      <c r="AA211" s="304"/>
      <c r="AB211" s="304" t="s">
        <v>634</v>
      </c>
      <c r="AC211" s="304"/>
      <c r="AD211" s="304" t="s">
        <v>178</v>
      </c>
      <c r="AE211" s="304" t="s">
        <v>1383</v>
      </c>
      <c r="AF211" s="310" t="s">
        <v>1384</v>
      </c>
    </row>
    <row r="212" spans="1:32" s="276" customFormat="1" ht="165.95" customHeight="1">
      <c r="A212" s="283" t="s">
        <v>1283</v>
      </c>
      <c r="B212" s="304" t="s">
        <v>179</v>
      </c>
      <c r="C212" s="304" t="s">
        <v>1375</v>
      </c>
      <c r="D212" s="304" t="s">
        <v>1376</v>
      </c>
      <c r="E212" s="304" t="s">
        <v>1377</v>
      </c>
      <c r="F212" s="304" t="s">
        <v>1378</v>
      </c>
      <c r="G212" s="304" t="s">
        <v>1379</v>
      </c>
      <c r="H212" s="304"/>
      <c r="I212" s="304"/>
      <c r="J212" s="304" t="s">
        <v>87</v>
      </c>
      <c r="K212" s="304">
        <v>100</v>
      </c>
      <c r="L212" s="306">
        <v>710000000</v>
      </c>
      <c r="M212" s="307" t="s">
        <v>1380</v>
      </c>
      <c r="N212" s="414" t="s">
        <v>1530</v>
      </c>
      <c r="O212" s="304" t="s">
        <v>1389</v>
      </c>
      <c r="P212" s="304" t="s">
        <v>149</v>
      </c>
      <c r="Q212" s="304" t="s">
        <v>1382</v>
      </c>
      <c r="R212" s="55" t="s">
        <v>1546</v>
      </c>
      <c r="S212" s="304">
        <v>112</v>
      </c>
      <c r="T212" s="304" t="s">
        <v>673</v>
      </c>
      <c r="U212" s="308">
        <v>25093</v>
      </c>
      <c r="V212" s="309">
        <v>45</v>
      </c>
      <c r="W212" s="309">
        <f t="shared" si="13"/>
        <v>1129185</v>
      </c>
      <c r="X212" s="309">
        <f t="shared" si="12"/>
        <v>1264687.2000000002</v>
      </c>
      <c r="Y212" s="304" t="s">
        <v>738</v>
      </c>
      <c r="Z212" s="304">
        <v>2015</v>
      </c>
      <c r="AA212" s="304"/>
      <c r="AB212" s="304" t="s">
        <v>634</v>
      </c>
      <c r="AC212" s="304"/>
      <c r="AD212" s="304" t="s">
        <v>178</v>
      </c>
      <c r="AE212" s="304" t="s">
        <v>1383</v>
      </c>
      <c r="AF212" s="310" t="s">
        <v>1384</v>
      </c>
    </row>
    <row r="213" spans="1:32" s="276" customFormat="1" ht="165.95" customHeight="1">
      <c r="A213" s="283" t="s">
        <v>1284</v>
      </c>
      <c r="B213" s="304" t="s">
        <v>179</v>
      </c>
      <c r="C213" s="304" t="s">
        <v>1375</v>
      </c>
      <c r="D213" s="304" t="s">
        <v>1376</v>
      </c>
      <c r="E213" s="304" t="s">
        <v>1377</v>
      </c>
      <c r="F213" s="304" t="s">
        <v>1378</v>
      </c>
      <c r="G213" s="304" t="s">
        <v>1379</v>
      </c>
      <c r="H213" s="304"/>
      <c r="I213" s="304"/>
      <c r="J213" s="304" t="s">
        <v>87</v>
      </c>
      <c r="K213" s="304">
        <v>100</v>
      </c>
      <c r="L213" s="306">
        <v>710000000</v>
      </c>
      <c r="M213" s="307" t="s">
        <v>1380</v>
      </c>
      <c r="N213" s="414" t="s">
        <v>1530</v>
      </c>
      <c r="O213" s="304" t="s">
        <v>688</v>
      </c>
      <c r="P213" s="304" t="s">
        <v>149</v>
      </c>
      <c r="Q213" s="304" t="s">
        <v>1382</v>
      </c>
      <c r="R213" s="55" t="s">
        <v>1546</v>
      </c>
      <c r="S213" s="304">
        <v>112</v>
      </c>
      <c r="T213" s="304" t="s">
        <v>673</v>
      </c>
      <c r="U213" s="308">
        <f>13552-9221</f>
        <v>4331</v>
      </c>
      <c r="V213" s="309">
        <v>45</v>
      </c>
      <c r="W213" s="309">
        <f t="shared" si="13"/>
        <v>194895</v>
      </c>
      <c r="X213" s="309">
        <f t="shared" si="12"/>
        <v>218282.40000000002</v>
      </c>
      <c r="Y213" s="304" t="s">
        <v>738</v>
      </c>
      <c r="Z213" s="304">
        <v>2015</v>
      </c>
      <c r="AA213" s="304"/>
      <c r="AB213" s="304" t="s">
        <v>634</v>
      </c>
      <c r="AC213" s="304"/>
      <c r="AD213" s="304" t="s">
        <v>178</v>
      </c>
      <c r="AE213" s="304" t="s">
        <v>1383</v>
      </c>
      <c r="AF213" s="310" t="s">
        <v>1384</v>
      </c>
    </row>
    <row r="214" spans="1:32" s="276" customFormat="1" ht="165.95" customHeight="1">
      <c r="A214" s="283" t="s">
        <v>1285</v>
      </c>
      <c r="B214" s="304" t="s">
        <v>179</v>
      </c>
      <c r="C214" s="304" t="s">
        <v>1375</v>
      </c>
      <c r="D214" s="304" t="s">
        <v>1376</v>
      </c>
      <c r="E214" s="304" t="s">
        <v>1377</v>
      </c>
      <c r="F214" s="304" t="s">
        <v>1378</v>
      </c>
      <c r="G214" s="304" t="s">
        <v>1379</v>
      </c>
      <c r="H214" s="304"/>
      <c r="I214" s="304"/>
      <c r="J214" s="304" t="s">
        <v>87</v>
      </c>
      <c r="K214" s="304">
        <v>100</v>
      </c>
      <c r="L214" s="306">
        <v>710000000</v>
      </c>
      <c r="M214" s="307" t="s">
        <v>1380</v>
      </c>
      <c r="N214" s="414" t="s">
        <v>1530</v>
      </c>
      <c r="O214" s="304" t="s">
        <v>689</v>
      </c>
      <c r="P214" s="304" t="s">
        <v>149</v>
      </c>
      <c r="Q214" s="304" t="s">
        <v>1382</v>
      </c>
      <c r="R214" s="55" t="s">
        <v>1546</v>
      </c>
      <c r="S214" s="304">
        <v>112</v>
      </c>
      <c r="T214" s="304" t="s">
        <v>673</v>
      </c>
      <c r="U214" s="308">
        <f>9196-5089</f>
        <v>4107</v>
      </c>
      <c r="V214" s="309">
        <v>45</v>
      </c>
      <c r="W214" s="309">
        <f t="shared" si="13"/>
        <v>184815</v>
      </c>
      <c r="X214" s="309">
        <f t="shared" si="12"/>
        <v>206992.80000000002</v>
      </c>
      <c r="Y214" s="304" t="s">
        <v>738</v>
      </c>
      <c r="Z214" s="304">
        <v>2015</v>
      </c>
      <c r="AA214" s="304"/>
      <c r="AB214" s="304" t="s">
        <v>634</v>
      </c>
      <c r="AC214" s="304"/>
      <c r="AD214" s="304" t="s">
        <v>178</v>
      </c>
      <c r="AE214" s="304" t="s">
        <v>1383</v>
      </c>
      <c r="AF214" s="310" t="s">
        <v>1384</v>
      </c>
    </row>
    <row r="215" spans="1:32" s="276" customFormat="1" ht="165.95" customHeight="1">
      <c r="A215" s="283" t="s">
        <v>1286</v>
      </c>
      <c r="B215" s="304" t="s">
        <v>179</v>
      </c>
      <c r="C215" s="304" t="s">
        <v>1375</v>
      </c>
      <c r="D215" s="304" t="s">
        <v>1376</v>
      </c>
      <c r="E215" s="304" t="s">
        <v>1377</v>
      </c>
      <c r="F215" s="304" t="s">
        <v>1378</v>
      </c>
      <c r="G215" s="304" t="s">
        <v>1379</v>
      </c>
      <c r="H215" s="304"/>
      <c r="I215" s="304"/>
      <c r="J215" s="304" t="s">
        <v>87</v>
      </c>
      <c r="K215" s="304">
        <v>100</v>
      </c>
      <c r="L215" s="306">
        <v>710000000</v>
      </c>
      <c r="M215" s="307" t="s">
        <v>1380</v>
      </c>
      <c r="N215" s="414" t="s">
        <v>1530</v>
      </c>
      <c r="O215" s="304" t="s">
        <v>690</v>
      </c>
      <c r="P215" s="304" t="s">
        <v>149</v>
      </c>
      <c r="Q215" s="304" t="s">
        <v>1382</v>
      </c>
      <c r="R215" s="55" t="s">
        <v>1546</v>
      </c>
      <c r="S215" s="304">
        <v>112</v>
      </c>
      <c r="T215" s="304" t="s">
        <v>673</v>
      </c>
      <c r="U215" s="308">
        <f>39072-5173</f>
        <v>33899</v>
      </c>
      <c r="V215" s="309">
        <v>45</v>
      </c>
      <c r="W215" s="309">
        <f t="shared" si="13"/>
        <v>1525455</v>
      </c>
      <c r="X215" s="309">
        <f t="shared" si="12"/>
        <v>1708509.6</v>
      </c>
      <c r="Y215" s="304" t="s">
        <v>738</v>
      </c>
      <c r="Z215" s="304">
        <v>2015</v>
      </c>
      <c r="AA215" s="304"/>
      <c r="AB215" s="304" t="s">
        <v>634</v>
      </c>
      <c r="AC215" s="304"/>
      <c r="AD215" s="304" t="s">
        <v>178</v>
      </c>
      <c r="AE215" s="304" t="s">
        <v>1383</v>
      </c>
      <c r="AF215" s="310" t="s">
        <v>1384</v>
      </c>
    </row>
    <row r="216" spans="1:32" s="276" customFormat="1" ht="165.95" customHeight="1">
      <c r="A216" s="283" t="s">
        <v>1287</v>
      </c>
      <c r="B216" s="304" t="s">
        <v>179</v>
      </c>
      <c r="C216" s="304" t="s">
        <v>1375</v>
      </c>
      <c r="D216" s="304" t="s">
        <v>1376</v>
      </c>
      <c r="E216" s="304" t="s">
        <v>1377</v>
      </c>
      <c r="F216" s="304" t="s">
        <v>1378</v>
      </c>
      <c r="G216" s="304" t="s">
        <v>1379</v>
      </c>
      <c r="H216" s="304"/>
      <c r="I216" s="304"/>
      <c r="J216" s="304" t="s">
        <v>87</v>
      </c>
      <c r="K216" s="304">
        <v>100</v>
      </c>
      <c r="L216" s="306">
        <v>710000000</v>
      </c>
      <c r="M216" s="307" t="s">
        <v>1380</v>
      </c>
      <c r="N216" s="414" t="s">
        <v>1530</v>
      </c>
      <c r="O216" s="304" t="s">
        <v>1390</v>
      </c>
      <c r="P216" s="304" t="s">
        <v>149</v>
      </c>
      <c r="Q216" s="304" t="s">
        <v>1382</v>
      </c>
      <c r="R216" s="55" t="s">
        <v>1546</v>
      </c>
      <c r="S216" s="304">
        <v>112</v>
      </c>
      <c r="T216" s="304" t="s">
        <v>673</v>
      </c>
      <c r="U216" s="308">
        <f>16560-6274</f>
        <v>10286</v>
      </c>
      <c r="V216" s="309">
        <v>45</v>
      </c>
      <c r="W216" s="309">
        <f t="shared" si="13"/>
        <v>462870</v>
      </c>
      <c r="X216" s="309">
        <f t="shared" si="12"/>
        <v>518414.4</v>
      </c>
      <c r="Y216" s="304" t="s">
        <v>738</v>
      </c>
      <c r="Z216" s="304">
        <v>2015</v>
      </c>
      <c r="AA216" s="304"/>
      <c r="AB216" s="304" t="s">
        <v>634</v>
      </c>
      <c r="AC216" s="304"/>
      <c r="AD216" s="304" t="s">
        <v>178</v>
      </c>
      <c r="AE216" s="304" t="s">
        <v>1383</v>
      </c>
      <c r="AF216" s="310" t="s">
        <v>1384</v>
      </c>
    </row>
    <row r="217" spans="1:32" s="276" customFormat="1" ht="165.95" customHeight="1">
      <c r="A217" s="283" t="s">
        <v>1288</v>
      </c>
      <c r="B217" s="304" t="s">
        <v>179</v>
      </c>
      <c r="C217" s="304" t="s">
        <v>1375</v>
      </c>
      <c r="D217" s="304" t="s">
        <v>1376</v>
      </c>
      <c r="E217" s="304" t="s">
        <v>1377</v>
      </c>
      <c r="F217" s="304" t="s">
        <v>1378</v>
      </c>
      <c r="G217" s="304" t="s">
        <v>1379</v>
      </c>
      <c r="H217" s="304"/>
      <c r="I217" s="304"/>
      <c r="J217" s="304" t="s">
        <v>87</v>
      </c>
      <c r="K217" s="304">
        <v>100</v>
      </c>
      <c r="L217" s="306">
        <v>710000000</v>
      </c>
      <c r="M217" s="307" t="s">
        <v>1380</v>
      </c>
      <c r="N217" s="414" t="s">
        <v>1530</v>
      </c>
      <c r="O217" s="304" t="s">
        <v>1391</v>
      </c>
      <c r="P217" s="304" t="s">
        <v>149</v>
      </c>
      <c r="Q217" s="304" t="s">
        <v>1382</v>
      </c>
      <c r="R217" s="55" t="s">
        <v>1546</v>
      </c>
      <c r="S217" s="304">
        <v>112</v>
      </c>
      <c r="T217" s="304" t="s">
        <v>673</v>
      </c>
      <c r="U217" s="308">
        <f>27660-3794</f>
        <v>23866</v>
      </c>
      <c r="V217" s="309">
        <v>45</v>
      </c>
      <c r="W217" s="309">
        <f t="shared" si="13"/>
        <v>1073970</v>
      </c>
      <c r="X217" s="309">
        <f t="shared" si="12"/>
        <v>1202846.4000000001</v>
      </c>
      <c r="Y217" s="304" t="s">
        <v>738</v>
      </c>
      <c r="Z217" s="304">
        <v>2015</v>
      </c>
      <c r="AA217" s="304"/>
      <c r="AB217" s="304" t="s">
        <v>634</v>
      </c>
      <c r="AC217" s="304"/>
      <c r="AD217" s="304" t="s">
        <v>178</v>
      </c>
      <c r="AE217" s="304" t="s">
        <v>1383</v>
      </c>
      <c r="AF217" s="310" t="s">
        <v>1384</v>
      </c>
    </row>
    <row r="218" spans="1:32" s="276" customFormat="1" ht="165.95" customHeight="1">
      <c r="A218" s="283" t="s">
        <v>1289</v>
      </c>
      <c r="B218" s="304" t="s">
        <v>179</v>
      </c>
      <c r="C218" s="304" t="s">
        <v>1375</v>
      </c>
      <c r="D218" s="304" t="s">
        <v>1376</v>
      </c>
      <c r="E218" s="304" t="s">
        <v>1377</v>
      </c>
      <c r="F218" s="304" t="s">
        <v>1378</v>
      </c>
      <c r="G218" s="304" t="s">
        <v>1379</v>
      </c>
      <c r="H218" s="304"/>
      <c r="I218" s="304"/>
      <c r="J218" s="304" t="s">
        <v>87</v>
      </c>
      <c r="K218" s="304">
        <v>100</v>
      </c>
      <c r="L218" s="306">
        <v>710000000</v>
      </c>
      <c r="M218" s="307" t="s">
        <v>1380</v>
      </c>
      <c r="N218" s="414" t="s">
        <v>1530</v>
      </c>
      <c r="O218" s="304" t="s">
        <v>1392</v>
      </c>
      <c r="P218" s="304" t="s">
        <v>149</v>
      </c>
      <c r="Q218" s="304" t="s">
        <v>1382</v>
      </c>
      <c r="R218" s="55" t="s">
        <v>1546</v>
      </c>
      <c r="S218" s="304">
        <v>112</v>
      </c>
      <c r="T218" s="304" t="s">
        <v>673</v>
      </c>
      <c r="U218" s="308">
        <f>34934-2611</f>
        <v>32323</v>
      </c>
      <c r="V218" s="309">
        <v>45</v>
      </c>
      <c r="W218" s="309">
        <f t="shared" si="13"/>
        <v>1454535</v>
      </c>
      <c r="X218" s="309">
        <f t="shared" si="12"/>
        <v>1629079.2000000002</v>
      </c>
      <c r="Y218" s="304" t="s">
        <v>738</v>
      </c>
      <c r="Z218" s="304">
        <v>2015</v>
      </c>
      <c r="AA218" s="304"/>
      <c r="AB218" s="304" t="s">
        <v>634</v>
      </c>
      <c r="AC218" s="304"/>
      <c r="AD218" s="304" t="s">
        <v>178</v>
      </c>
      <c r="AE218" s="304" t="s">
        <v>1383</v>
      </c>
      <c r="AF218" s="310" t="s">
        <v>1384</v>
      </c>
    </row>
    <row r="219" spans="1:32" s="276" customFormat="1" ht="165.95" customHeight="1">
      <c r="A219" s="283" t="s">
        <v>1290</v>
      </c>
      <c r="B219" s="304" t="s">
        <v>179</v>
      </c>
      <c r="C219" s="304" t="s">
        <v>1375</v>
      </c>
      <c r="D219" s="304" t="s">
        <v>1376</v>
      </c>
      <c r="E219" s="304" t="s">
        <v>1377</v>
      </c>
      <c r="F219" s="304" t="s">
        <v>1378</v>
      </c>
      <c r="G219" s="304" t="s">
        <v>1379</v>
      </c>
      <c r="H219" s="304"/>
      <c r="I219" s="304"/>
      <c r="J219" s="304" t="s">
        <v>87</v>
      </c>
      <c r="K219" s="304">
        <v>100</v>
      </c>
      <c r="L219" s="306">
        <v>710000000</v>
      </c>
      <c r="M219" s="307" t="s">
        <v>1380</v>
      </c>
      <c r="N219" s="414" t="s">
        <v>1530</v>
      </c>
      <c r="O219" s="304" t="s">
        <v>709</v>
      </c>
      <c r="P219" s="304" t="s">
        <v>149</v>
      </c>
      <c r="Q219" s="304" t="s">
        <v>1382</v>
      </c>
      <c r="R219" s="55" t="s">
        <v>1546</v>
      </c>
      <c r="S219" s="304">
        <v>112</v>
      </c>
      <c r="T219" s="304" t="s">
        <v>673</v>
      </c>
      <c r="U219" s="308">
        <v>52500</v>
      </c>
      <c r="V219" s="309">
        <v>45</v>
      </c>
      <c r="W219" s="309">
        <f t="shared" si="13"/>
        <v>2362500</v>
      </c>
      <c r="X219" s="309">
        <f t="shared" si="12"/>
        <v>2646000.0000000005</v>
      </c>
      <c r="Y219" s="304" t="s">
        <v>738</v>
      </c>
      <c r="Z219" s="304">
        <v>2015</v>
      </c>
      <c r="AA219" s="304"/>
      <c r="AB219" s="304" t="s">
        <v>634</v>
      </c>
      <c r="AC219" s="304"/>
      <c r="AD219" s="304" t="s">
        <v>178</v>
      </c>
      <c r="AE219" s="304" t="s">
        <v>1383</v>
      </c>
      <c r="AF219" s="310" t="s">
        <v>1384</v>
      </c>
    </row>
    <row r="220" spans="1:32" s="276" customFormat="1" ht="165.95" customHeight="1">
      <c r="A220" s="283" t="s">
        <v>1291</v>
      </c>
      <c r="B220" s="304" t="s">
        <v>179</v>
      </c>
      <c r="C220" s="304" t="s">
        <v>1375</v>
      </c>
      <c r="D220" s="304" t="s">
        <v>1376</v>
      </c>
      <c r="E220" s="304" t="s">
        <v>1377</v>
      </c>
      <c r="F220" s="304" t="s">
        <v>1378</v>
      </c>
      <c r="G220" s="304" t="s">
        <v>1379</v>
      </c>
      <c r="H220" s="304"/>
      <c r="I220" s="304"/>
      <c r="J220" s="304" t="s">
        <v>87</v>
      </c>
      <c r="K220" s="304">
        <v>100</v>
      </c>
      <c r="L220" s="306">
        <v>710000000</v>
      </c>
      <c r="M220" s="307" t="s">
        <v>1380</v>
      </c>
      <c r="N220" s="414" t="s">
        <v>1530</v>
      </c>
      <c r="O220" s="304" t="s">
        <v>1393</v>
      </c>
      <c r="P220" s="304" t="s">
        <v>149</v>
      </c>
      <c r="Q220" s="304" t="s">
        <v>1382</v>
      </c>
      <c r="R220" s="55" t="s">
        <v>1546</v>
      </c>
      <c r="S220" s="304">
        <v>112</v>
      </c>
      <c r="T220" s="304" t="s">
        <v>673</v>
      </c>
      <c r="U220" s="308">
        <v>16536</v>
      </c>
      <c r="V220" s="309">
        <v>45</v>
      </c>
      <c r="W220" s="309">
        <f t="shared" si="13"/>
        <v>744120</v>
      </c>
      <c r="X220" s="309">
        <f t="shared" si="12"/>
        <v>833414.4</v>
      </c>
      <c r="Y220" s="304" t="s">
        <v>738</v>
      </c>
      <c r="Z220" s="304">
        <v>2015</v>
      </c>
      <c r="AA220" s="304"/>
      <c r="AB220" s="304" t="s">
        <v>634</v>
      </c>
      <c r="AC220" s="304"/>
      <c r="AD220" s="304" t="s">
        <v>178</v>
      </c>
      <c r="AE220" s="304" t="s">
        <v>1383</v>
      </c>
      <c r="AF220" s="310" t="s">
        <v>1384</v>
      </c>
    </row>
    <row r="221" spans="1:32" s="276" customFormat="1" ht="165.95" customHeight="1">
      <c r="A221" s="283" t="s">
        <v>1292</v>
      </c>
      <c r="B221" s="304" t="s">
        <v>179</v>
      </c>
      <c r="C221" s="304" t="s">
        <v>1375</v>
      </c>
      <c r="D221" s="304" t="s">
        <v>1376</v>
      </c>
      <c r="E221" s="304" t="s">
        <v>1377</v>
      </c>
      <c r="F221" s="304" t="s">
        <v>1378</v>
      </c>
      <c r="G221" s="304" t="s">
        <v>1379</v>
      </c>
      <c r="H221" s="304"/>
      <c r="I221" s="304"/>
      <c r="J221" s="304" t="s">
        <v>87</v>
      </c>
      <c r="K221" s="304">
        <v>100</v>
      </c>
      <c r="L221" s="306">
        <v>710000000</v>
      </c>
      <c r="M221" s="307" t="s">
        <v>1380</v>
      </c>
      <c r="N221" s="414" t="s">
        <v>1530</v>
      </c>
      <c r="O221" s="304" t="s">
        <v>694</v>
      </c>
      <c r="P221" s="304" t="s">
        <v>149</v>
      </c>
      <c r="Q221" s="304" t="s">
        <v>1382</v>
      </c>
      <c r="R221" s="55" t="s">
        <v>1546</v>
      </c>
      <c r="S221" s="304">
        <v>112</v>
      </c>
      <c r="T221" s="304" t="s">
        <v>673</v>
      </c>
      <c r="U221" s="308">
        <f>4950-4290</f>
        <v>660</v>
      </c>
      <c r="V221" s="309">
        <v>45</v>
      </c>
      <c r="W221" s="309">
        <f t="shared" si="13"/>
        <v>29700</v>
      </c>
      <c r="X221" s="309">
        <f t="shared" si="12"/>
        <v>33264</v>
      </c>
      <c r="Y221" s="304" t="s">
        <v>738</v>
      </c>
      <c r="Z221" s="304">
        <v>2015</v>
      </c>
      <c r="AA221" s="304"/>
      <c r="AB221" s="304" t="s">
        <v>634</v>
      </c>
      <c r="AC221" s="304"/>
      <c r="AD221" s="304" t="s">
        <v>178</v>
      </c>
      <c r="AE221" s="304" t="s">
        <v>1383</v>
      </c>
      <c r="AF221" s="310" t="s">
        <v>1384</v>
      </c>
    </row>
    <row r="222" spans="1:32" s="276" customFormat="1" ht="165.95" customHeight="1">
      <c r="A222" s="283" t="s">
        <v>1293</v>
      </c>
      <c r="B222" s="304" t="s">
        <v>179</v>
      </c>
      <c r="C222" s="304" t="s">
        <v>1375</v>
      </c>
      <c r="D222" s="304" t="s">
        <v>1376</v>
      </c>
      <c r="E222" s="304" t="s">
        <v>1377</v>
      </c>
      <c r="F222" s="304" t="s">
        <v>1378</v>
      </c>
      <c r="G222" s="304" t="s">
        <v>1379</v>
      </c>
      <c r="H222" s="304"/>
      <c r="I222" s="304"/>
      <c r="J222" s="304" t="s">
        <v>87</v>
      </c>
      <c r="K222" s="304">
        <v>100</v>
      </c>
      <c r="L222" s="306">
        <v>710000000</v>
      </c>
      <c r="M222" s="307" t="s">
        <v>1380</v>
      </c>
      <c r="N222" s="414" t="s">
        <v>1530</v>
      </c>
      <c r="O222" s="304" t="s">
        <v>695</v>
      </c>
      <c r="P222" s="304" t="s">
        <v>149</v>
      </c>
      <c r="Q222" s="304" t="s">
        <v>1382</v>
      </c>
      <c r="R222" s="55" t="s">
        <v>1546</v>
      </c>
      <c r="S222" s="304">
        <v>112</v>
      </c>
      <c r="T222" s="304" t="s">
        <v>673</v>
      </c>
      <c r="U222" s="308">
        <f>52470-5588</f>
        <v>46882</v>
      </c>
      <c r="V222" s="309">
        <v>45</v>
      </c>
      <c r="W222" s="309">
        <f t="shared" si="13"/>
        <v>2109690</v>
      </c>
      <c r="X222" s="309">
        <f t="shared" si="12"/>
        <v>2362852.8000000003</v>
      </c>
      <c r="Y222" s="304" t="s">
        <v>738</v>
      </c>
      <c r="Z222" s="304">
        <v>2015</v>
      </c>
      <c r="AA222" s="304"/>
      <c r="AB222" s="304" t="s">
        <v>634</v>
      </c>
      <c r="AC222" s="304"/>
      <c r="AD222" s="304" t="s">
        <v>178</v>
      </c>
      <c r="AE222" s="304" t="s">
        <v>1383</v>
      </c>
      <c r="AF222" s="310" t="s">
        <v>1384</v>
      </c>
    </row>
    <row r="223" spans="1:32" s="276" customFormat="1" ht="165.95" customHeight="1">
      <c r="A223" s="283" t="s">
        <v>1294</v>
      </c>
      <c r="B223" s="304" t="s">
        <v>179</v>
      </c>
      <c r="C223" s="304" t="s">
        <v>1375</v>
      </c>
      <c r="D223" s="304" t="s">
        <v>1376</v>
      </c>
      <c r="E223" s="304" t="s">
        <v>1377</v>
      </c>
      <c r="F223" s="304" t="s">
        <v>1378</v>
      </c>
      <c r="G223" s="304" t="s">
        <v>1379</v>
      </c>
      <c r="H223" s="304"/>
      <c r="I223" s="304"/>
      <c r="J223" s="304" t="s">
        <v>87</v>
      </c>
      <c r="K223" s="304">
        <v>100</v>
      </c>
      <c r="L223" s="306">
        <v>710000000</v>
      </c>
      <c r="M223" s="307" t="s">
        <v>1380</v>
      </c>
      <c r="N223" s="414" t="s">
        <v>1530</v>
      </c>
      <c r="O223" s="304" t="s">
        <v>693</v>
      </c>
      <c r="P223" s="304" t="s">
        <v>149</v>
      </c>
      <c r="Q223" s="304" t="s">
        <v>1382</v>
      </c>
      <c r="R223" s="55" t="s">
        <v>1546</v>
      </c>
      <c r="S223" s="304">
        <v>112</v>
      </c>
      <c r="T223" s="304" t="s">
        <v>673</v>
      </c>
      <c r="U223" s="308">
        <f>29370-11033</f>
        <v>18337</v>
      </c>
      <c r="V223" s="309">
        <v>45</v>
      </c>
      <c r="W223" s="309">
        <f t="shared" si="13"/>
        <v>825165</v>
      </c>
      <c r="X223" s="309">
        <f t="shared" si="12"/>
        <v>924184.8</v>
      </c>
      <c r="Y223" s="304" t="s">
        <v>738</v>
      </c>
      <c r="Z223" s="304">
        <v>2015</v>
      </c>
      <c r="AA223" s="304"/>
      <c r="AB223" s="304" t="s">
        <v>634</v>
      </c>
      <c r="AC223" s="304"/>
      <c r="AD223" s="304" t="s">
        <v>178</v>
      </c>
      <c r="AE223" s="304" t="s">
        <v>1383</v>
      </c>
      <c r="AF223" s="310" t="s">
        <v>1384</v>
      </c>
    </row>
    <row r="224" spans="1:32" s="276" customFormat="1" ht="165.95" customHeight="1">
      <c r="A224" s="283" t="s">
        <v>1295</v>
      </c>
      <c r="B224" s="304" t="s">
        <v>179</v>
      </c>
      <c r="C224" s="304" t="s">
        <v>1375</v>
      </c>
      <c r="D224" s="304" t="s">
        <v>1376</v>
      </c>
      <c r="E224" s="304" t="s">
        <v>1377</v>
      </c>
      <c r="F224" s="304" t="s">
        <v>1378</v>
      </c>
      <c r="G224" s="304" t="s">
        <v>1379</v>
      </c>
      <c r="H224" s="304"/>
      <c r="I224" s="304"/>
      <c r="J224" s="304" t="s">
        <v>87</v>
      </c>
      <c r="K224" s="304">
        <v>100</v>
      </c>
      <c r="L224" s="306">
        <v>710000000</v>
      </c>
      <c r="M224" s="307" t="s">
        <v>1380</v>
      </c>
      <c r="N224" s="414" t="s">
        <v>1530</v>
      </c>
      <c r="O224" s="307" t="s">
        <v>1394</v>
      </c>
      <c r="P224" s="304" t="s">
        <v>149</v>
      </c>
      <c r="Q224" s="304" t="s">
        <v>1382</v>
      </c>
      <c r="R224" s="55" t="s">
        <v>1546</v>
      </c>
      <c r="S224" s="304">
        <v>112</v>
      </c>
      <c r="T224" s="304" t="s">
        <v>673</v>
      </c>
      <c r="U224" s="308">
        <v>1040</v>
      </c>
      <c r="V224" s="309">
        <v>45</v>
      </c>
      <c r="W224" s="309">
        <f t="shared" si="13"/>
        <v>46800</v>
      </c>
      <c r="X224" s="309">
        <f t="shared" si="12"/>
        <v>52416.000000000007</v>
      </c>
      <c r="Y224" s="304" t="s">
        <v>738</v>
      </c>
      <c r="Z224" s="304">
        <v>2015</v>
      </c>
      <c r="AA224" s="304"/>
      <c r="AB224" s="304" t="s">
        <v>634</v>
      </c>
      <c r="AC224" s="304"/>
      <c r="AD224" s="304" t="s">
        <v>178</v>
      </c>
      <c r="AE224" s="304" t="s">
        <v>1383</v>
      </c>
      <c r="AF224" s="310" t="s">
        <v>1384</v>
      </c>
    </row>
    <row r="225" spans="1:32" s="276" customFormat="1" ht="165.95" customHeight="1">
      <c r="A225" s="283" t="s">
        <v>1296</v>
      </c>
      <c r="B225" s="304" t="s">
        <v>179</v>
      </c>
      <c r="C225" s="304" t="s">
        <v>1375</v>
      </c>
      <c r="D225" s="304" t="s">
        <v>1376</v>
      </c>
      <c r="E225" s="304" t="s">
        <v>1377</v>
      </c>
      <c r="F225" s="304" t="s">
        <v>1378</v>
      </c>
      <c r="G225" s="304" t="s">
        <v>1379</v>
      </c>
      <c r="H225" s="304"/>
      <c r="I225" s="304"/>
      <c r="J225" s="304" t="s">
        <v>87</v>
      </c>
      <c r="K225" s="304">
        <v>100</v>
      </c>
      <c r="L225" s="306">
        <v>710000000</v>
      </c>
      <c r="M225" s="307" t="s">
        <v>1380</v>
      </c>
      <c r="N225" s="414" t="s">
        <v>1530</v>
      </c>
      <c r="O225" s="304" t="s">
        <v>696</v>
      </c>
      <c r="P225" s="304" t="s">
        <v>149</v>
      </c>
      <c r="Q225" s="304" t="s">
        <v>1382</v>
      </c>
      <c r="R225" s="55" t="s">
        <v>1546</v>
      </c>
      <c r="S225" s="304">
        <v>112</v>
      </c>
      <c r="T225" s="304" t="s">
        <v>673</v>
      </c>
      <c r="U225" s="308">
        <v>16800</v>
      </c>
      <c r="V225" s="309">
        <v>45</v>
      </c>
      <c r="W225" s="309">
        <f t="shared" si="13"/>
        <v>756000</v>
      </c>
      <c r="X225" s="309">
        <f t="shared" si="12"/>
        <v>846720.00000000012</v>
      </c>
      <c r="Y225" s="304" t="s">
        <v>738</v>
      </c>
      <c r="Z225" s="304">
        <v>2015</v>
      </c>
      <c r="AA225" s="304"/>
      <c r="AB225" s="304" t="s">
        <v>634</v>
      </c>
      <c r="AC225" s="304"/>
      <c r="AD225" s="304" t="s">
        <v>178</v>
      </c>
      <c r="AE225" s="304" t="s">
        <v>1383</v>
      </c>
      <c r="AF225" s="310" t="s">
        <v>1384</v>
      </c>
    </row>
    <row r="226" spans="1:32" s="276" customFormat="1" ht="165.95" customHeight="1">
      <c r="A226" s="283" t="s">
        <v>1297</v>
      </c>
      <c r="B226" s="304" t="s">
        <v>179</v>
      </c>
      <c r="C226" s="304" t="s">
        <v>1375</v>
      </c>
      <c r="D226" s="304" t="s">
        <v>1376</v>
      </c>
      <c r="E226" s="304" t="s">
        <v>1377</v>
      </c>
      <c r="F226" s="304" t="s">
        <v>1378</v>
      </c>
      <c r="G226" s="304" t="s">
        <v>1379</v>
      </c>
      <c r="H226" s="304"/>
      <c r="I226" s="304"/>
      <c r="J226" s="304" t="s">
        <v>87</v>
      </c>
      <c r="K226" s="304">
        <v>100</v>
      </c>
      <c r="L226" s="306">
        <v>710000000</v>
      </c>
      <c r="M226" s="307" t="s">
        <v>1380</v>
      </c>
      <c r="N226" s="414" t="s">
        <v>1530</v>
      </c>
      <c r="O226" s="304" t="s">
        <v>1395</v>
      </c>
      <c r="P226" s="304" t="s">
        <v>149</v>
      </c>
      <c r="Q226" s="304" t="s">
        <v>1382</v>
      </c>
      <c r="R226" s="55" t="s">
        <v>1546</v>
      </c>
      <c r="S226" s="304">
        <v>112</v>
      </c>
      <c r="T226" s="304" t="s">
        <v>673</v>
      </c>
      <c r="U226" s="308">
        <v>14175</v>
      </c>
      <c r="V226" s="309">
        <v>45</v>
      </c>
      <c r="W226" s="309">
        <f t="shared" si="13"/>
        <v>637875</v>
      </c>
      <c r="X226" s="309">
        <f t="shared" si="12"/>
        <v>714420.00000000012</v>
      </c>
      <c r="Y226" s="304" t="s">
        <v>738</v>
      </c>
      <c r="Z226" s="304">
        <v>2015</v>
      </c>
      <c r="AA226" s="304"/>
      <c r="AB226" s="304" t="s">
        <v>634</v>
      </c>
      <c r="AC226" s="304"/>
      <c r="AD226" s="304" t="s">
        <v>178</v>
      </c>
      <c r="AE226" s="304" t="s">
        <v>1383</v>
      </c>
      <c r="AF226" s="310" t="s">
        <v>1384</v>
      </c>
    </row>
    <row r="227" spans="1:32" s="276" customFormat="1" ht="165.95" customHeight="1">
      <c r="A227" s="283" t="s">
        <v>1298</v>
      </c>
      <c r="B227" s="304" t="s">
        <v>179</v>
      </c>
      <c r="C227" s="304" t="s">
        <v>1375</v>
      </c>
      <c r="D227" s="304" t="s">
        <v>1376</v>
      </c>
      <c r="E227" s="304" t="s">
        <v>1377</v>
      </c>
      <c r="F227" s="304" t="s">
        <v>1378</v>
      </c>
      <c r="G227" s="304" t="s">
        <v>1379</v>
      </c>
      <c r="H227" s="304"/>
      <c r="I227" s="304"/>
      <c r="J227" s="304" t="s">
        <v>87</v>
      </c>
      <c r="K227" s="304">
        <v>100</v>
      </c>
      <c r="L227" s="306">
        <v>710000000</v>
      </c>
      <c r="M227" s="307" t="s">
        <v>1380</v>
      </c>
      <c r="N227" s="414" t="s">
        <v>1530</v>
      </c>
      <c r="O227" s="304" t="s">
        <v>1396</v>
      </c>
      <c r="P227" s="304" t="s">
        <v>149</v>
      </c>
      <c r="Q227" s="304" t="s">
        <v>1382</v>
      </c>
      <c r="R227" s="55" t="s">
        <v>1546</v>
      </c>
      <c r="S227" s="304">
        <v>112</v>
      </c>
      <c r="T227" s="304" t="s">
        <v>673</v>
      </c>
      <c r="U227" s="308">
        <v>12768</v>
      </c>
      <c r="V227" s="309">
        <v>45</v>
      </c>
      <c r="W227" s="309">
        <f t="shared" si="13"/>
        <v>574560</v>
      </c>
      <c r="X227" s="309">
        <f t="shared" si="12"/>
        <v>643507.20000000007</v>
      </c>
      <c r="Y227" s="304" t="s">
        <v>738</v>
      </c>
      <c r="Z227" s="304">
        <v>2015</v>
      </c>
      <c r="AA227" s="304"/>
      <c r="AB227" s="304" t="s">
        <v>634</v>
      </c>
      <c r="AC227" s="304"/>
      <c r="AD227" s="304" t="s">
        <v>178</v>
      </c>
      <c r="AE227" s="304" t="s">
        <v>1383</v>
      </c>
      <c r="AF227" s="310" t="s">
        <v>1384</v>
      </c>
    </row>
    <row r="228" spans="1:32" s="276" customFormat="1" ht="165.95" customHeight="1">
      <c r="A228" s="283" t="s">
        <v>1299</v>
      </c>
      <c r="B228" s="304" t="s">
        <v>179</v>
      </c>
      <c r="C228" s="304" t="s">
        <v>1375</v>
      </c>
      <c r="D228" s="304" t="s">
        <v>1376</v>
      </c>
      <c r="E228" s="304" t="s">
        <v>1377</v>
      </c>
      <c r="F228" s="304" t="s">
        <v>1378</v>
      </c>
      <c r="G228" s="304" t="s">
        <v>1379</v>
      </c>
      <c r="H228" s="304"/>
      <c r="I228" s="304"/>
      <c r="J228" s="304" t="s">
        <v>87</v>
      </c>
      <c r="K228" s="304">
        <v>100</v>
      </c>
      <c r="L228" s="306">
        <v>710000000</v>
      </c>
      <c r="M228" s="307" t="s">
        <v>1380</v>
      </c>
      <c r="N228" s="414" t="s">
        <v>1530</v>
      </c>
      <c r="O228" s="304" t="s">
        <v>715</v>
      </c>
      <c r="P228" s="304" t="s">
        <v>149</v>
      </c>
      <c r="Q228" s="304" t="s">
        <v>1382</v>
      </c>
      <c r="R228" s="55" t="s">
        <v>1546</v>
      </c>
      <c r="S228" s="304">
        <v>112</v>
      </c>
      <c r="T228" s="304" t="s">
        <v>673</v>
      </c>
      <c r="U228" s="308">
        <v>48490</v>
      </c>
      <c r="V228" s="309">
        <v>45</v>
      </c>
      <c r="W228" s="309">
        <f t="shared" si="13"/>
        <v>2182050</v>
      </c>
      <c r="X228" s="309">
        <f t="shared" si="12"/>
        <v>2443896</v>
      </c>
      <c r="Y228" s="304" t="s">
        <v>738</v>
      </c>
      <c r="Z228" s="304">
        <v>2015</v>
      </c>
      <c r="AA228" s="304"/>
      <c r="AB228" s="304" t="s">
        <v>634</v>
      </c>
      <c r="AC228" s="304"/>
      <c r="AD228" s="304" t="s">
        <v>178</v>
      </c>
      <c r="AE228" s="304" t="s">
        <v>1383</v>
      </c>
      <c r="AF228" s="310" t="s">
        <v>1384</v>
      </c>
    </row>
    <row r="229" spans="1:32" s="276" customFormat="1" ht="165.95" customHeight="1">
      <c r="A229" s="283" t="s">
        <v>1300</v>
      </c>
      <c r="B229" s="304" t="s">
        <v>179</v>
      </c>
      <c r="C229" s="304" t="s">
        <v>1375</v>
      </c>
      <c r="D229" s="304" t="s">
        <v>1376</v>
      </c>
      <c r="E229" s="304" t="s">
        <v>1377</v>
      </c>
      <c r="F229" s="304" t="s">
        <v>1378</v>
      </c>
      <c r="G229" s="304" t="s">
        <v>1379</v>
      </c>
      <c r="H229" s="304"/>
      <c r="I229" s="304"/>
      <c r="J229" s="304" t="s">
        <v>87</v>
      </c>
      <c r="K229" s="304">
        <v>100</v>
      </c>
      <c r="L229" s="306">
        <v>710000000</v>
      </c>
      <c r="M229" s="307" t="s">
        <v>1380</v>
      </c>
      <c r="N229" s="414" t="s">
        <v>1530</v>
      </c>
      <c r="O229" s="304" t="s">
        <v>714</v>
      </c>
      <c r="P229" s="304" t="s">
        <v>149</v>
      </c>
      <c r="Q229" s="304" t="s">
        <v>1382</v>
      </c>
      <c r="R229" s="55" t="s">
        <v>1546</v>
      </c>
      <c r="S229" s="304">
        <v>112</v>
      </c>
      <c r="T229" s="304" t="s">
        <v>673</v>
      </c>
      <c r="U229" s="308">
        <f>24136-4715</f>
        <v>19421</v>
      </c>
      <c r="V229" s="309">
        <v>45</v>
      </c>
      <c r="W229" s="309">
        <f t="shared" si="13"/>
        <v>873945</v>
      </c>
      <c r="X229" s="309">
        <f t="shared" si="12"/>
        <v>978818.40000000014</v>
      </c>
      <c r="Y229" s="304" t="s">
        <v>738</v>
      </c>
      <c r="Z229" s="304">
        <v>2015</v>
      </c>
      <c r="AA229" s="304"/>
      <c r="AB229" s="304" t="s">
        <v>634</v>
      </c>
      <c r="AC229" s="304"/>
      <c r="AD229" s="304" t="s">
        <v>178</v>
      </c>
      <c r="AE229" s="304" t="s">
        <v>1383</v>
      </c>
      <c r="AF229" s="310" t="s">
        <v>1384</v>
      </c>
    </row>
    <row r="230" spans="1:32" s="276" customFormat="1" ht="165.95" customHeight="1">
      <c r="A230" s="283" t="s">
        <v>1301</v>
      </c>
      <c r="B230" s="304" t="s">
        <v>179</v>
      </c>
      <c r="C230" s="304" t="s">
        <v>1375</v>
      </c>
      <c r="D230" s="304" t="s">
        <v>1376</v>
      </c>
      <c r="E230" s="304" t="s">
        <v>1377</v>
      </c>
      <c r="F230" s="304" t="s">
        <v>1378</v>
      </c>
      <c r="G230" s="304" t="s">
        <v>1379</v>
      </c>
      <c r="H230" s="304"/>
      <c r="I230" s="304"/>
      <c r="J230" s="304" t="s">
        <v>87</v>
      </c>
      <c r="K230" s="304">
        <v>100</v>
      </c>
      <c r="L230" s="306">
        <v>710000000</v>
      </c>
      <c r="M230" s="307" t="s">
        <v>1380</v>
      </c>
      <c r="N230" s="414" t="s">
        <v>1530</v>
      </c>
      <c r="O230" s="304" t="s">
        <v>716</v>
      </c>
      <c r="P230" s="304" t="s">
        <v>149</v>
      </c>
      <c r="Q230" s="304" t="s">
        <v>1382</v>
      </c>
      <c r="R230" s="55" t="s">
        <v>1546</v>
      </c>
      <c r="S230" s="304">
        <v>112</v>
      </c>
      <c r="T230" s="304" t="s">
        <v>673</v>
      </c>
      <c r="U230" s="308">
        <v>15540</v>
      </c>
      <c r="V230" s="309">
        <v>45</v>
      </c>
      <c r="W230" s="309">
        <f t="shared" si="13"/>
        <v>699300</v>
      </c>
      <c r="X230" s="309">
        <f t="shared" si="12"/>
        <v>783216.00000000012</v>
      </c>
      <c r="Y230" s="304" t="s">
        <v>738</v>
      </c>
      <c r="Z230" s="304">
        <v>2015</v>
      </c>
      <c r="AA230" s="304"/>
      <c r="AB230" s="304" t="s">
        <v>634</v>
      </c>
      <c r="AC230" s="304"/>
      <c r="AD230" s="304" t="s">
        <v>178</v>
      </c>
      <c r="AE230" s="304" t="s">
        <v>1383</v>
      </c>
      <c r="AF230" s="310" t="s">
        <v>1384</v>
      </c>
    </row>
    <row r="231" spans="1:32" s="276" customFormat="1" ht="165.95" customHeight="1">
      <c r="A231" s="283" t="s">
        <v>1302</v>
      </c>
      <c r="B231" s="304" t="s">
        <v>179</v>
      </c>
      <c r="C231" s="304" t="s">
        <v>1375</v>
      </c>
      <c r="D231" s="304" t="s">
        <v>1376</v>
      </c>
      <c r="E231" s="304" t="s">
        <v>1377</v>
      </c>
      <c r="F231" s="304" t="s">
        <v>1378</v>
      </c>
      <c r="G231" s="304" t="s">
        <v>1379</v>
      </c>
      <c r="H231" s="304"/>
      <c r="I231" s="304"/>
      <c r="J231" s="304" t="s">
        <v>87</v>
      </c>
      <c r="K231" s="304">
        <v>100</v>
      </c>
      <c r="L231" s="306">
        <v>710000000</v>
      </c>
      <c r="M231" s="307" t="s">
        <v>1380</v>
      </c>
      <c r="N231" s="414" t="s">
        <v>1530</v>
      </c>
      <c r="O231" s="304" t="s">
        <v>717</v>
      </c>
      <c r="P231" s="304" t="s">
        <v>149</v>
      </c>
      <c r="Q231" s="304" t="s">
        <v>1382</v>
      </c>
      <c r="R231" s="55" t="s">
        <v>1546</v>
      </c>
      <c r="S231" s="304">
        <v>112</v>
      </c>
      <c r="T231" s="304" t="s">
        <v>673</v>
      </c>
      <c r="U231" s="308">
        <v>29019</v>
      </c>
      <c r="V231" s="309">
        <v>45</v>
      </c>
      <c r="W231" s="309">
        <f t="shared" si="13"/>
        <v>1305855</v>
      </c>
      <c r="X231" s="309">
        <f t="shared" si="12"/>
        <v>1462557.6</v>
      </c>
      <c r="Y231" s="304" t="s">
        <v>738</v>
      </c>
      <c r="Z231" s="304">
        <v>2015</v>
      </c>
      <c r="AA231" s="304"/>
      <c r="AB231" s="304" t="s">
        <v>634</v>
      </c>
      <c r="AC231" s="304"/>
      <c r="AD231" s="304" t="s">
        <v>178</v>
      </c>
      <c r="AE231" s="304" t="s">
        <v>1383</v>
      </c>
      <c r="AF231" s="310" t="s">
        <v>1384</v>
      </c>
    </row>
    <row r="232" spans="1:32" s="276" customFormat="1" ht="165.95" customHeight="1">
      <c r="A232" s="283" t="s">
        <v>1303</v>
      </c>
      <c r="B232" s="304" t="s">
        <v>179</v>
      </c>
      <c r="C232" s="304" t="s">
        <v>1375</v>
      </c>
      <c r="D232" s="304" t="s">
        <v>1376</v>
      </c>
      <c r="E232" s="304" t="s">
        <v>1377</v>
      </c>
      <c r="F232" s="304" t="s">
        <v>1378</v>
      </c>
      <c r="G232" s="304" t="s">
        <v>1379</v>
      </c>
      <c r="H232" s="304"/>
      <c r="I232" s="304"/>
      <c r="J232" s="304" t="s">
        <v>87</v>
      </c>
      <c r="K232" s="304">
        <v>100</v>
      </c>
      <c r="L232" s="306">
        <v>710000000</v>
      </c>
      <c r="M232" s="307" t="s">
        <v>1380</v>
      </c>
      <c r="N232" s="414" t="s">
        <v>1530</v>
      </c>
      <c r="O232" s="311" t="s">
        <v>1397</v>
      </c>
      <c r="P232" s="304" t="s">
        <v>149</v>
      </c>
      <c r="Q232" s="304" t="s">
        <v>1382</v>
      </c>
      <c r="R232" s="55" t="s">
        <v>1546</v>
      </c>
      <c r="S232" s="304">
        <v>112</v>
      </c>
      <c r="T232" s="304" t="s">
        <v>673</v>
      </c>
      <c r="U232" s="308">
        <f>12815-2227</f>
        <v>10588</v>
      </c>
      <c r="V232" s="309">
        <v>45</v>
      </c>
      <c r="W232" s="309">
        <f t="shared" si="13"/>
        <v>476460</v>
      </c>
      <c r="X232" s="309">
        <f t="shared" si="12"/>
        <v>533635.20000000007</v>
      </c>
      <c r="Y232" s="304" t="s">
        <v>738</v>
      </c>
      <c r="Z232" s="304">
        <v>2015</v>
      </c>
      <c r="AA232" s="304"/>
      <c r="AB232" s="304" t="s">
        <v>634</v>
      </c>
      <c r="AC232" s="304"/>
      <c r="AD232" s="304" t="s">
        <v>178</v>
      </c>
      <c r="AE232" s="304" t="s">
        <v>1383</v>
      </c>
      <c r="AF232" s="310" t="s">
        <v>1384</v>
      </c>
    </row>
    <row r="233" spans="1:32" s="276" customFormat="1" ht="165.95" customHeight="1">
      <c r="A233" s="283" t="s">
        <v>1304</v>
      </c>
      <c r="B233" s="312" t="s">
        <v>179</v>
      </c>
      <c r="C233" s="304" t="s">
        <v>1375</v>
      </c>
      <c r="D233" s="304" t="s">
        <v>1376</v>
      </c>
      <c r="E233" s="304" t="s">
        <v>1377</v>
      </c>
      <c r="F233" s="304" t="s">
        <v>1378</v>
      </c>
      <c r="G233" s="304" t="s">
        <v>1379</v>
      </c>
      <c r="H233" s="304"/>
      <c r="I233" s="304"/>
      <c r="J233" s="304" t="s">
        <v>87</v>
      </c>
      <c r="K233" s="304">
        <v>100</v>
      </c>
      <c r="L233" s="306">
        <v>710000000</v>
      </c>
      <c r="M233" s="307" t="s">
        <v>1380</v>
      </c>
      <c r="N233" s="414" t="s">
        <v>1530</v>
      </c>
      <c r="O233" s="304" t="s">
        <v>718</v>
      </c>
      <c r="P233" s="304" t="s">
        <v>149</v>
      </c>
      <c r="Q233" s="304" t="s">
        <v>1382</v>
      </c>
      <c r="R233" s="55" t="s">
        <v>1546</v>
      </c>
      <c r="S233" s="304">
        <v>112</v>
      </c>
      <c r="T233" s="304" t="s">
        <v>673</v>
      </c>
      <c r="U233" s="308">
        <f>25509-327</f>
        <v>25182</v>
      </c>
      <c r="V233" s="309">
        <v>45</v>
      </c>
      <c r="W233" s="309">
        <f t="shared" si="13"/>
        <v>1133190</v>
      </c>
      <c r="X233" s="309">
        <f t="shared" si="12"/>
        <v>1269172.8</v>
      </c>
      <c r="Y233" s="304" t="s">
        <v>738</v>
      </c>
      <c r="Z233" s="304">
        <v>2015</v>
      </c>
      <c r="AA233" s="304"/>
      <c r="AB233" s="304" t="s">
        <v>634</v>
      </c>
      <c r="AC233" s="304"/>
      <c r="AD233" s="304" t="s">
        <v>178</v>
      </c>
      <c r="AE233" s="304" t="s">
        <v>1383</v>
      </c>
      <c r="AF233" s="304" t="s">
        <v>1384</v>
      </c>
    </row>
    <row r="234" spans="1:32" s="276" customFormat="1" ht="165.95" customHeight="1">
      <c r="A234" s="304" t="s">
        <v>1305</v>
      </c>
      <c r="B234" s="304" t="s">
        <v>179</v>
      </c>
      <c r="C234" s="304" t="s">
        <v>1375</v>
      </c>
      <c r="D234" s="304" t="s">
        <v>1376</v>
      </c>
      <c r="E234" s="304" t="s">
        <v>1377</v>
      </c>
      <c r="F234" s="304" t="s">
        <v>1378</v>
      </c>
      <c r="G234" s="304" t="s">
        <v>1379</v>
      </c>
      <c r="H234" s="304"/>
      <c r="I234" s="304"/>
      <c r="J234" s="304" t="s">
        <v>87</v>
      </c>
      <c r="K234" s="304">
        <v>100</v>
      </c>
      <c r="L234" s="306">
        <v>710000000</v>
      </c>
      <c r="M234" s="307" t="s">
        <v>1380</v>
      </c>
      <c r="N234" s="414" t="s">
        <v>1530</v>
      </c>
      <c r="O234" s="311" t="s">
        <v>1398</v>
      </c>
      <c r="P234" s="304" t="s">
        <v>149</v>
      </c>
      <c r="Q234" s="304" t="s">
        <v>1382</v>
      </c>
      <c r="R234" s="55" t="s">
        <v>1546</v>
      </c>
      <c r="S234" s="304">
        <v>112</v>
      </c>
      <c r="T234" s="304" t="s">
        <v>673</v>
      </c>
      <c r="U234" s="308">
        <v>9420</v>
      </c>
      <c r="V234" s="309">
        <v>45</v>
      </c>
      <c r="W234" s="309">
        <f t="shared" si="13"/>
        <v>423900</v>
      </c>
      <c r="X234" s="309">
        <f t="shared" si="12"/>
        <v>474768.00000000006</v>
      </c>
      <c r="Y234" s="304" t="s">
        <v>738</v>
      </c>
      <c r="Z234" s="304">
        <v>2015</v>
      </c>
      <c r="AA234" s="304"/>
      <c r="AB234" s="304" t="s">
        <v>634</v>
      </c>
      <c r="AC234" s="304"/>
      <c r="AD234" s="304" t="s">
        <v>178</v>
      </c>
      <c r="AE234" s="304" t="s">
        <v>1383</v>
      </c>
      <c r="AF234" s="304" t="s">
        <v>1384</v>
      </c>
    </row>
    <row r="235" spans="1:32" s="284" customFormat="1" ht="165.95" customHeight="1">
      <c r="A235" s="304" t="s">
        <v>1306</v>
      </c>
      <c r="B235" s="304" t="s">
        <v>179</v>
      </c>
      <c r="C235" s="304" t="s">
        <v>1375</v>
      </c>
      <c r="D235" s="304" t="s">
        <v>1376</v>
      </c>
      <c r="E235" s="304" t="s">
        <v>1377</v>
      </c>
      <c r="F235" s="304" t="s">
        <v>1378</v>
      </c>
      <c r="G235" s="304" t="s">
        <v>1379</v>
      </c>
      <c r="H235" s="304"/>
      <c r="I235" s="304"/>
      <c r="J235" s="304" t="s">
        <v>87</v>
      </c>
      <c r="K235" s="304">
        <v>100</v>
      </c>
      <c r="L235" s="306">
        <v>710000000</v>
      </c>
      <c r="M235" s="307" t="s">
        <v>1380</v>
      </c>
      <c r="N235" s="414" t="s">
        <v>1530</v>
      </c>
      <c r="O235" s="311" t="s">
        <v>1399</v>
      </c>
      <c r="P235" s="304" t="s">
        <v>149</v>
      </c>
      <c r="Q235" s="304" t="s">
        <v>1382</v>
      </c>
      <c r="R235" s="55" t="s">
        <v>1546</v>
      </c>
      <c r="S235" s="304">
        <v>112</v>
      </c>
      <c r="T235" s="304" t="s">
        <v>673</v>
      </c>
      <c r="U235" s="308">
        <v>770</v>
      </c>
      <c r="V235" s="309">
        <v>45</v>
      </c>
      <c r="W235" s="309">
        <f t="shared" si="13"/>
        <v>34650</v>
      </c>
      <c r="X235" s="309">
        <f t="shared" si="12"/>
        <v>38808.000000000007</v>
      </c>
      <c r="Y235" s="304" t="s">
        <v>738</v>
      </c>
      <c r="Z235" s="304">
        <v>2015</v>
      </c>
      <c r="AA235" s="304"/>
      <c r="AB235" s="304" t="s">
        <v>634</v>
      </c>
      <c r="AC235" s="304"/>
      <c r="AD235" s="304" t="s">
        <v>178</v>
      </c>
      <c r="AE235" s="304" t="s">
        <v>1383</v>
      </c>
      <c r="AF235" s="304" t="s">
        <v>1384</v>
      </c>
    </row>
    <row r="236" spans="1:32" s="285" customFormat="1" ht="165.95" customHeight="1" outlineLevel="1">
      <c r="A236" s="304" t="s">
        <v>1307</v>
      </c>
      <c r="B236" s="313" t="s">
        <v>56</v>
      </c>
      <c r="C236" s="314" t="s">
        <v>1400</v>
      </c>
      <c r="D236" s="314" t="s">
        <v>1401</v>
      </c>
      <c r="E236" s="314" t="s">
        <v>1402</v>
      </c>
      <c r="F236" s="314" t="s">
        <v>1403</v>
      </c>
      <c r="G236" s="314" t="s">
        <v>1404</v>
      </c>
      <c r="H236" s="315"/>
      <c r="I236" s="315"/>
      <c r="J236" s="313" t="s">
        <v>81</v>
      </c>
      <c r="K236" s="313">
        <v>80</v>
      </c>
      <c r="L236" s="313">
        <v>271010000</v>
      </c>
      <c r="M236" s="313" t="s">
        <v>1405</v>
      </c>
      <c r="N236" s="414" t="s">
        <v>1530</v>
      </c>
      <c r="O236" s="313" t="s">
        <v>1385</v>
      </c>
      <c r="P236" s="313" t="s">
        <v>149</v>
      </c>
      <c r="Q236" s="313" t="s">
        <v>1406</v>
      </c>
      <c r="R236" s="55" t="s">
        <v>1546</v>
      </c>
      <c r="S236" s="314">
        <v>166</v>
      </c>
      <c r="T236" s="314" t="s">
        <v>1407</v>
      </c>
      <c r="U236" s="316">
        <f>1541-431</f>
        <v>1110</v>
      </c>
      <c r="V236" s="317">
        <v>350</v>
      </c>
      <c r="W236" s="317">
        <f t="shared" ref="W236:W245" si="14">U236*V236</f>
        <v>388500</v>
      </c>
      <c r="X236" s="317">
        <f t="shared" si="12"/>
        <v>435120.00000000006</v>
      </c>
      <c r="Y236" s="318" t="s">
        <v>738</v>
      </c>
      <c r="Z236" s="313">
        <v>2015</v>
      </c>
      <c r="AA236" s="319"/>
      <c r="AB236" s="304" t="s">
        <v>634</v>
      </c>
      <c r="AC236" s="304"/>
      <c r="AD236" s="304" t="s">
        <v>178</v>
      </c>
      <c r="AE236" s="304" t="s">
        <v>1408</v>
      </c>
      <c r="AF236" s="304" t="s">
        <v>1409</v>
      </c>
    </row>
    <row r="237" spans="1:32" s="285" customFormat="1" ht="165.95" customHeight="1" outlineLevel="1">
      <c r="A237" s="304" t="s">
        <v>1308</v>
      </c>
      <c r="B237" s="313" t="s">
        <v>56</v>
      </c>
      <c r="C237" s="314" t="s">
        <v>1400</v>
      </c>
      <c r="D237" s="314" t="s">
        <v>1401</v>
      </c>
      <c r="E237" s="314" t="s">
        <v>1402</v>
      </c>
      <c r="F237" s="314" t="s">
        <v>1403</v>
      </c>
      <c r="G237" s="314" t="s">
        <v>1404</v>
      </c>
      <c r="H237" s="315"/>
      <c r="I237" s="315"/>
      <c r="J237" s="313" t="s">
        <v>81</v>
      </c>
      <c r="K237" s="313">
        <v>80</v>
      </c>
      <c r="L237" s="313">
        <v>231010000</v>
      </c>
      <c r="M237" s="313" t="s">
        <v>1410</v>
      </c>
      <c r="N237" s="414" t="s">
        <v>1530</v>
      </c>
      <c r="O237" s="313" t="s">
        <v>1411</v>
      </c>
      <c r="P237" s="313" t="s">
        <v>149</v>
      </c>
      <c r="Q237" s="313" t="s">
        <v>1406</v>
      </c>
      <c r="R237" s="55" t="s">
        <v>1546</v>
      </c>
      <c r="S237" s="314">
        <v>166</v>
      </c>
      <c r="T237" s="314" t="s">
        <v>1407</v>
      </c>
      <c r="U237" s="316">
        <f>3102-603</f>
        <v>2499</v>
      </c>
      <c r="V237" s="317">
        <v>350</v>
      </c>
      <c r="W237" s="317">
        <f t="shared" si="14"/>
        <v>874650</v>
      </c>
      <c r="X237" s="317">
        <f t="shared" si="12"/>
        <v>979608.00000000012</v>
      </c>
      <c r="Y237" s="318" t="s">
        <v>738</v>
      </c>
      <c r="Z237" s="313">
        <v>2015</v>
      </c>
      <c r="AA237" s="319"/>
      <c r="AB237" s="304" t="s">
        <v>634</v>
      </c>
      <c r="AC237" s="304"/>
      <c r="AD237" s="304" t="s">
        <v>178</v>
      </c>
      <c r="AE237" s="304" t="s">
        <v>1408</v>
      </c>
      <c r="AF237" s="304" t="s">
        <v>1409</v>
      </c>
    </row>
    <row r="238" spans="1:32" s="285" customFormat="1" ht="165.95" customHeight="1" outlineLevel="1">
      <c r="A238" s="304" t="s">
        <v>1309</v>
      </c>
      <c r="B238" s="313" t="s">
        <v>56</v>
      </c>
      <c r="C238" s="314" t="s">
        <v>1400</v>
      </c>
      <c r="D238" s="314" t="s">
        <v>1401</v>
      </c>
      <c r="E238" s="314" t="s">
        <v>1402</v>
      </c>
      <c r="F238" s="314" t="s">
        <v>1403</v>
      </c>
      <c r="G238" s="314" t="s">
        <v>1404</v>
      </c>
      <c r="H238" s="315"/>
      <c r="I238" s="315"/>
      <c r="J238" s="313" t="s">
        <v>81</v>
      </c>
      <c r="K238" s="313">
        <v>80</v>
      </c>
      <c r="L238" s="313">
        <v>151010000</v>
      </c>
      <c r="M238" s="313" t="s">
        <v>83</v>
      </c>
      <c r="N238" s="414" t="s">
        <v>1530</v>
      </c>
      <c r="O238" s="313" t="s">
        <v>1412</v>
      </c>
      <c r="P238" s="313" t="s">
        <v>149</v>
      </c>
      <c r="Q238" s="313" t="s">
        <v>1406</v>
      </c>
      <c r="R238" s="55" t="s">
        <v>1546</v>
      </c>
      <c r="S238" s="314">
        <v>166</v>
      </c>
      <c r="T238" s="314" t="s">
        <v>1407</v>
      </c>
      <c r="U238" s="316">
        <f>3502-979</f>
        <v>2523</v>
      </c>
      <c r="V238" s="317">
        <v>350</v>
      </c>
      <c r="W238" s="317">
        <f t="shared" si="14"/>
        <v>883050</v>
      </c>
      <c r="X238" s="317">
        <f t="shared" si="12"/>
        <v>989016.00000000012</v>
      </c>
      <c r="Y238" s="318" t="s">
        <v>738</v>
      </c>
      <c r="Z238" s="313">
        <v>2015</v>
      </c>
      <c r="AA238" s="319"/>
      <c r="AB238" s="304" t="s">
        <v>634</v>
      </c>
      <c r="AC238" s="304"/>
      <c r="AD238" s="304" t="s">
        <v>178</v>
      </c>
      <c r="AE238" s="304" t="s">
        <v>1408</v>
      </c>
      <c r="AF238" s="304" t="s">
        <v>1409</v>
      </c>
    </row>
    <row r="239" spans="1:32" s="285" customFormat="1" ht="165.95" customHeight="1" outlineLevel="1">
      <c r="A239" s="304" t="s">
        <v>1310</v>
      </c>
      <c r="B239" s="313" t="s">
        <v>56</v>
      </c>
      <c r="C239" s="314" t="s">
        <v>1400</v>
      </c>
      <c r="D239" s="314" t="s">
        <v>1401</v>
      </c>
      <c r="E239" s="314" t="s">
        <v>1402</v>
      </c>
      <c r="F239" s="314" t="s">
        <v>1403</v>
      </c>
      <c r="G239" s="314" t="s">
        <v>1404</v>
      </c>
      <c r="H239" s="315"/>
      <c r="I239" s="315"/>
      <c r="J239" s="313" t="s">
        <v>81</v>
      </c>
      <c r="K239" s="313">
        <v>80</v>
      </c>
      <c r="L239" s="313">
        <v>751000000</v>
      </c>
      <c r="M239" s="313" t="s">
        <v>84</v>
      </c>
      <c r="N239" s="414" t="s">
        <v>1530</v>
      </c>
      <c r="O239" s="313" t="s">
        <v>688</v>
      </c>
      <c r="P239" s="313" t="s">
        <v>149</v>
      </c>
      <c r="Q239" s="313" t="s">
        <v>1406</v>
      </c>
      <c r="R239" s="55" t="s">
        <v>1546</v>
      </c>
      <c r="S239" s="314">
        <v>166</v>
      </c>
      <c r="T239" s="314" t="s">
        <v>1407</v>
      </c>
      <c r="U239" s="316">
        <f>2187-1077</f>
        <v>1110</v>
      </c>
      <c r="V239" s="317">
        <v>350</v>
      </c>
      <c r="W239" s="317">
        <f t="shared" si="14"/>
        <v>388500</v>
      </c>
      <c r="X239" s="317">
        <f t="shared" si="12"/>
        <v>435120.00000000006</v>
      </c>
      <c r="Y239" s="318" t="s">
        <v>738</v>
      </c>
      <c r="Z239" s="313">
        <v>2015</v>
      </c>
      <c r="AA239" s="319"/>
      <c r="AB239" s="304" t="s">
        <v>634</v>
      </c>
      <c r="AC239" s="304"/>
      <c r="AD239" s="304" t="s">
        <v>178</v>
      </c>
      <c r="AE239" s="304" t="s">
        <v>1408</v>
      </c>
      <c r="AF239" s="304" t="s">
        <v>1409</v>
      </c>
    </row>
    <row r="240" spans="1:32" s="285" customFormat="1" ht="165.95" customHeight="1" outlineLevel="1">
      <c r="A240" s="304" t="s">
        <v>1311</v>
      </c>
      <c r="B240" s="313" t="s">
        <v>56</v>
      </c>
      <c r="C240" s="314" t="s">
        <v>1400</v>
      </c>
      <c r="D240" s="314" t="s">
        <v>1401</v>
      </c>
      <c r="E240" s="314" t="s">
        <v>1402</v>
      </c>
      <c r="F240" s="314" t="s">
        <v>1403</v>
      </c>
      <c r="G240" s="314" t="s">
        <v>1404</v>
      </c>
      <c r="H240" s="315"/>
      <c r="I240" s="315"/>
      <c r="J240" s="313" t="s">
        <v>81</v>
      </c>
      <c r="K240" s="313">
        <v>80</v>
      </c>
      <c r="L240" s="313">
        <v>271010000</v>
      </c>
      <c r="M240" s="313" t="s">
        <v>1413</v>
      </c>
      <c r="N240" s="414" t="s">
        <v>1530</v>
      </c>
      <c r="O240" s="313" t="s">
        <v>1390</v>
      </c>
      <c r="P240" s="313" t="s">
        <v>149</v>
      </c>
      <c r="Q240" s="313" t="s">
        <v>1406</v>
      </c>
      <c r="R240" s="55" t="s">
        <v>1546</v>
      </c>
      <c r="S240" s="314">
        <v>166</v>
      </c>
      <c r="T240" s="314" t="s">
        <v>1407</v>
      </c>
      <c r="U240" s="316">
        <f>1431-191</f>
        <v>1240</v>
      </c>
      <c r="V240" s="317">
        <v>350</v>
      </c>
      <c r="W240" s="317">
        <f t="shared" si="14"/>
        <v>434000</v>
      </c>
      <c r="X240" s="317">
        <f t="shared" si="12"/>
        <v>486080.00000000006</v>
      </c>
      <c r="Y240" s="318" t="s">
        <v>738</v>
      </c>
      <c r="Z240" s="313">
        <v>2015</v>
      </c>
      <c r="AA240" s="319"/>
      <c r="AB240" s="304" t="s">
        <v>634</v>
      </c>
      <c r="AC240" s="304"/>
      <c r="AD240" s="304" t="s">
        <v>178</v>
      </c>
      <c r="AE240" s="304" t="s">
        <v>1408</v>
      </c>
      <c r="AF240" s="304" t="s">
        <v>1409</v>
      </c>
    </row>
    <row r="241" spans="1:32" s="285" customFormat="1" ht="165.95" customHeight="1" outlineLevel="1">
      <c r="A241" s="304" t="s">
        <v>1312</v>
      </c>
      <c r="B241" s="313" t="s">
        <v>56</v>
      </c>
      <c r="C241" s="314" t="s">
        <v>1400</v>
      </c>
      <c r="D241" s="314" t="s">
        <v>1401</v>
      </c>
      <c r="E241" s="314" t="s">
        <v>1402</v>
      </c>
      <c r="F241" s="314" t="s">
        <v>1403</v>
      </c>
      <c r="G241" s="314" t="s">
        <v>1404</v>
      </c>
      <c r="H241" s="315"/>
      <c r="I241" s="315"/>
      <c r="J241" s="313" t="s">
        <v>81</v>
      </c>
      <c r="K241" s="313">
        <v>80</v>
      </c>
      <c r="L241" s="313">
        <v>431010000</v>
      </c>
      <c r="M241" s="313" t="s">
        <v>709</v>
      </c>
      <c r="N241" s="414" t="s">
        <v>1530</v>
      </c>
      <c r="O241" s="313" t="s">
        <v>709</v>
      </c>
      <c r="P241" s="313" t="s">
        <v>149</v>
      </c>
      <c r="Q241" s="313" t="s">
        <v>1406</v>
      </c>
      <c r="R241" s="55" t="s">
        <v>1546</v>
      </c>
      <c r="S241" s="314">
        <v>166</v>
      </c>
      <c r="T241" s="314" t="s">
        <v>1407</v>
      </c>
      <c r="U241" s="316">
        <f>670-140</f>
        <v>530</v>
      </c>
      <c r="V241" s="317">
        <v>350</v>
      </c>
      <c r="W241" s="317">
        <f t="shared" si="14"/>
        <v>185500</v>
      </c>
      <c r="X241" s="317">
        <f t="shared" si="12"/>
        <v>207760.00000000003</v>
      </c>
      <c r="Y241" s="318" t="s">
        <v>738</v>
      </c>
      <c r="Z241" s="313">
        <v>2015</v>
      </c>
      <c r="AA241" s="319"/>
      <c r="AB241" s="304" t="s">
        <v>634</v>
      </c>
      <c r="AC241" s="304"/>
      <c r="AD241" s="304" t="s">
        <v>178</v>
      </c>
      <c r="AE241" s="304" t="s">
        <v>1408</v>
      </c>
      <c r="AF241" s="304" t="s">
        <v>1409</v>
      </c>
    </row>
    <row r="242" spans="1:32" s="285" customFormat="1" ht="165.95" customHeight="1" outlineLevel="1">
      <c r="A242" s="304" t="s">
        <v>1313</v>
      </c>
      <c r="B242" s="313" t="s">
        <v>56</v>
      </c>
      <c r="C242" s="314" t="s">
        <v>1400</v>
      </c>
      <c r="D242" s="314" t="s">
        <v>1401</v>
      </c>
      <c r="E242" s="314" t="s">
        <v>1402</v>
      </c>
      <c r="F242" s="314" t="s">
        <v>1403</v>
      </c>
      <c r="G242" s="314" t="s">
        <v>1404</v>
      </c>
      <c r="H242" s="315"/>
      <c r="I242" s="315"/>
      <c r="J242" s="313" t="s">
        <v>81</v>
      </c>
      <c r="K242" s="313">
        <v>80</v>
      </c>
      <c r="L242" s="313">
        <v>471010000</v>
      </c>
      <c r="M242" s="313" t="s">
        <v>1414</v>
      </c>
      <c r="N242" s="414" t="s">
        <v>1530</v>
      </c>
      <c r="O242" s="313" t="s">
        <v>694</v>
      </c>
      <c r="P242" s="313" t="s">
        <v>149</v>
      </c>
      <c r="Q242" s="313" t="s">
        <v>1406</v>
      </c>
      <c r="R242" s="55" t="s">
        <v>1546</v>
      </c>
      <c r="S242" s="314">
        <v>166</v>
      </c>
      <c r="T242" s="314" t="s">
        <v>1407</v>
      </c>
      <c r="U242" s="316">
        <f>2135-337</f>
        <v>1798</v>
      </c>
      <c r="V242" s="317">
        <v>350</v>
      </c>
      <c r="W242" s="317">
        <f t="shared" si="14"/>
        <v>629300</v>
      </c>
      <c r="X242" s="317">
        <f t="shared" si="12"/>
        <v>704816.00000000012</v>
      </c>
      <c r="Y242" s="318" t="s">
        <v>738</v>
      </c>
      <c r="Z242" s="313">
        <v>2015</v>
      </c>
      <c r="AA242" s="319"/>
      <c r="AB242" s="304" t="s">
        <v>634</v>
      </c>
      <c r="AC242" s="304"/>
      <c r="AD242" s="304" t="s">
        <v>178</v>
      </c>
      <c r="AE242" s="304" t="s">
        <v>1408</v>
      </c>
      <c r="AF242" s="304" t="s">
        <v>1409</v>
      </c>
    </row>
    <row r="243" spans="1:32" s="285" customFormat="1" ht="165.95" customHeight="1" outlineLevel="1">
      <c r="A243" s="304" t="s">
        <v>1314</v>
      </c>
      <c r="B243" s="313" t="s">
        <v>56</v>
      </c>
      <c r="C243" s="314" t="s">
        <v>1400</v>
      </c>
      <c r="D243" s="314" t="s">
        <v>1401</v>
      </c>
      <c r="E243" s="314" t="s">
        <v>1402</v>
      </c>
      <c r="F243" s="314" t="s">
        <v>1403</v>
      </c>
      <c r="G243" s="314" t="s">
        <v>1404</v>
      </c>
      <c r="H243" s="315"/>
      <c r="I243" s="315"/>
      <c r="J243" s="313" t="s">
        <v>81</v>
      </c>
      <c r="K243" s="313">
        <v>80</v>
      </c>
      <c r="L243" s="313">
        <v>311010000</v>
      </c>
      <c r="M243" s="313" t="s">
        <v>1415</v>
      </c>
      <c r="N243" s="414" t="s">
        <v>1530</v>
      </c>
      <c r="O243" s="313" t="s">
        <v>696</v>
      </c>
      <c r="P243" s="313" t="s">
        <v>149</v>
      </c>
      <c r="Q243" s="313" t="s">
        <v>1406</v>
      </c>
      <c r="R243" s="55" t="s">
        <v>1546</v>
      </c>
      <c r="S243" s="314">
        <v>166</v>
      </c>
      <c r="T243" s="314" t="s">
        <v>1407</v>
      </c>
      <c r="U243" s="316">
        <v>1380</v>
      </c>
      <c r="V243" s="317">
        <v>350</v>
      </c>
      <c r="W243" s="317">
        <f t="shared" si="14"/>
        <v>483000</v>
      </c>
      <c r="X243" s="317">
        <f t="shared" si="12"/>
        <v>540960</v>
      </c>
      <c r="Y243" s="318" t="s">
        <v>738</v>
      </c>
      <c r="Z243" s="313">
        <v>2015</v>
      </c>
      <c r="AA243" s="319"/>
      <c r="AB243" s="304" t="s">
        <v>634</v>
      </c>
      <c r="AC243" s="304"/>
      <c r="AD243" s="304" t="s">
        <v>178</v>
      </c>
      <c r="AE243" s="304" t="s">
        <v>1408</v>
      </c>
      <c r="AF243" s="304" t="s">
        <v>1409</v>
      </c>
    </row>
    <row r="244" spans="1:32" s="285" customFormat="1" ht="165.95" customHeight="1" outlineLevel="1">
      <c r="A244" s="304" t="s">
        <v>1315</v>
      </c>
      <c r="B244" s="313" t="s">
        <v>56</v>
      </c>
      <c r="C244" s="314" t="s">
        <v>1400</v>
      </c>
      <c r="D244" s="314" t="s">
        <v>1401</v>
      </c>
      <c r="E244" s="314" t="s">
        <v>1402</v>
      </c>
      <c r="F244" s="314" t="s">
        <v>1403</v>
      </c>
      <c r="G244" s="314" t="s">
        <v>1404</v>
      </c>
      <c r="H244" s="315"/>
      <c r="I244" s="315"/>
      <c r="J244" s="313" t="s">
        <v>81</v>
      </c>
      <c r="K244" s="313">
        <v>80</v>
      </c>
      <c r="L244" s="313">
        <v>511010000</v>
      </c>
      <c r="M244" s="313" t="s">
        <v>1416</v>
      </c>
      <c r="N244" s="414" t="s">
        <v>1530</v>
      </c>
      <c r="O244" s="313" t="s">
        <v>712</v>
      </c>
      <c r="P244" s="313" t="s">
        <v>149</v>
      </c>
      <c r="Q244" s="313" t="s">
        <v>1406</v>
      </c>
      <c r="R244" s="55" t="s">
        <v>1546</v>
      </c>
      <c r="S244" s="314">
        <v>166</v>
      </c>
      <c r="T244" s="314" t="s">
        <v>1407</v>
      </c>
      <c r="U244" s="316">
        <v>71</v>
      </c>
      <c r="V244" s="317">
        <v>350</v>
      </c>
      <c r="W244" s="317">
        <f t="shared" si="14"/>
        <v>24850</v>
      </c>
      <c r="X244" s="317">
        <f t="shared" si="12"/>
        <v>27832.000000000004</v>
      </c>
      <c r="Y244" s="318" t="s">
        <v>738</v>
      </c>
      <c r="Z244" s="313">
        <v>2015</v>
      </c>
      <c r="AA244" s="319"/>
      <c r="AB244" s="304" t="s">
        <v>634</v>
      </c>
      <c r="AC244" s="304"/>
      <c r="AD244" s="304" t="s">
        <v>178</v>
      </c>
      <c r="AE244" s="304" t="s">
        <v>1408</v>
      </c>
      <c r="AF244" s="304" t="s">
        <v>1409</v>
      </c>
    </row>
    <row r="245" spans="1:32" s="285" customFormat="1" ht="165.95" customHeight="1" outlineLevel="1">
      <c r="A245" s="304" t="s">
        <v>1316</v>
      </c>
      <c r="B245" s="313" t="s">
        <v>56</v>
      </c>
      <c r="C245" s="314" t="s">
        <v>1400</v>
      </c>
      <c r="D245" s="314" t="s">
        <v>1401</v>
      </c>
      <c r="E245" s="314" t="s">
        <v>1402</v>
      </c>
      <c r="F245" s="314" t="s">
        <v>1403</v>
      </c>
      <c r="G245" s="314" t="s">
        <v>1404</v>
      </c>
      <c r="H245" s="315"/>
      <c r="I245" s="315"/>
      <c r="J245" s="313" t="s">
        <v>81</v>
      </c>
      <c r="K245" s="313">
        <v>80</v>
      </c>
      <c r="L245" s="313">
        <v>231010000</v>
      </c>
      <c r="M245" s="313" t="s">
        <v>1417</v>
      </c>
      <c r="N245" s="414" t="s">
        <v>1530</v>
      </c>
      <c r="O245" s="313" t="s">
        <v>1418</v>
      </c>
      <c r="P245" s="313" t="s">
        <v>149</v>
      </c>
      <c r="Q245" s="313" t="s">
        <v>1406</v>
      </c>
      <c r="R245" s="55" t="s">
        <v>1546</v>
      </c>
      <c r="S245" s="314">
        <v>166</v>
      </c>
      <c r="T245" s="314" t="s">
        <v>1407</v>
      </c>
      <c r="U245" s="316">
        <f>6323-1020</f>
        <v>5303</v>
      </c>
      <c r="V245" s="317">
        <v>350</v>
      </c>
      <c r="W245" s="317">
        <f t="shared" si="14"/>
        <v>1856050</v>
      </c>
      <c r="X245" s="317">
        <f t="shared" si="12"/>
        <v>2078776.0000000002</v>
      </c>
      <c r="Y245" s="318" t="s">
        <v>738</v>
      </c>
      <c r="Z245" s="313">
        <v>2015</v>
      </c>
      <c r="AA245" s="319"/>
      <c r="AB245" s="304" t="s">
        <v>634</v>
      </c>
      <c r="AC245" s="304"/>
      <c r="AD245" s="304" t="s">
        <v>178</v>
      </c>
      <c r="AE245" s="304" t="s">
        <v>1408</v>
      </c>
      <c r="AF245" s="304" t="s">
        <v>1409</v>
      </c>
    </row>
    <row r="246" spans="1:32" s="285" customFormat="1" ht="165.95" customHeight="1" outlineLevel="1">
      <c r="A246" s="304" t="s">
        <v>1317</v>
      </c>
      <c r="B246" s="313" t="s">
        <v>56</v>
      </c>
      <c r="C246" s="314" t="s">
        <v>1419</v>
      </c>
      <c r="D246" s="314" t="s">
        <v>1420</v>
      </c>
      <c r="E246" s="314" t="s">
        <v>1421</v>
      </c>
      <c r="F246" s="314" t="s">
        <v>1422</v>
      </c>
      <c r="G246" s="314" t="s">
        <v>1423</v>
      </c>
      <c r="H246" s="315"/>
      <c r="I246" s="315"/>
      <c r="J246" s="313" t="s">
        <v>81</v>
      </c>
      <c r="K246" s="313">
        <v>0</v>
      </c>
      <c r="L246" s="313">
        <v>751000000</v>
      </c>
      <c r="M246" s="313" t="s">
        <v>84</v>
      </c>
      <c r="N246" s="414" t="s">
        <v>1530</v>
      </c>
      <c r="O246" s="313" t="s">
        <v>688</v>
      </c>
      <c r="P246" s="313" t="s">
        <v>149</v>
      </c>
      <c r="Q246" s="313" t="s">
        <v>1406</v>
      </c>
      <c r="R246" s="55" t="s">
        <v>151</v>
      </c>
      <c r="S246" s="314">
        <v>166</v>
      </c>
      <c r="T246" s="314" t="s">
        <v>1407</v>
      </c>
      <c r="U246" s="316">
        <f>140-130</f>
        <v>10</v>
      </c>
      <c r="V246" s="317">
        <v>3000</v>
      </c>
      <c r="W246" s="317">
        <f>V246*U246</f>
        <v>30000</v>
      </c>
      <c r="X246" s="317">
        <f>W246*1.12</f>
        <v>33600</v>
      </c>
      <c r="Y246" s="318"/>
      <c r="Z246" s="313">
        <v>2015</v>
      </c>
      <c r="AA246" s="319"/>
      <c r="AB246" s="304" t="s">
        <v>634</v>
      </c>
      <c r="AC246" s="304"/>
      <c r="AD246" s="304" t="s">
        <v>178</v>
      </c>
      <c r="AE246" s="304" t="s">
        <v>1424</v>
      </c>
      <c r="AF246" s="304" t="s">
        <v>1425</v>
      </c>
    </row>
    <row r="247" spans="1:32" s="285" customFormat="1" ht="165.95" customHeight="1" outlineLevel="1">
      <c r="A247" s="304" t="s">
        <v>1318</v>
      </c>
      <c r="B247" s="313" t="s">
        <v>56</v>
      </c>
      <c r="C247" s="314" t="s">
        <v>1419</v>
      </c>
      <c r="D247" s="314" t="s">
        <v>1420</v>
      </c>
      <c r="E247" s="314" t="s">
        <v>1421</v>
      </c>
      <c r="F247" s="314" t="s">
        <v>1422</v>
      </c>
      <c r="G247" s="314" t="s">
        <v>1423</v>
      </c>
      <c r="H247" s="315"/>
      <c r="I247" s="315"/>
      <c r="J247" s="313" t="s">
        <v>81</v>
      </c>
      <c r="K247" s="313">
        <v>0</v>
      </c>
      <c r="L247" s="313">
        <v>231010000</v>
      </c>
      <c r="M247" s="313" t="s">
        <v>1417</v>
      </c>
      <c r="N247" s="414" t="s">
        <v>1530</v>
      </c>
      <c r="O247" s="313" t="s">
        <v>1418</v>
      </c>
      <c r="P247" s="313" t="s">
        <v>149</v>
      </c>
      <c r="Q247" s="313" t="s">
        <v>1406</v>
      </c>
      <c r="R247" s="55" t="s">
        <v>151</v>
      </c>
      <c r="S247" s="314">
        <v>166</v>
      </c>
      <c r="T247" s="314" t="s">
        <v>1407</v>
      </c>
      <c r="U247" s="316">
        <v>57</v>
      </c>
      <c r="V247" s="317">
        <v>3000</v>
      </c>
      <c r="W247" s="317">
        <f>V247*U247</f>
        <v>171000</v>
      </c>
      <c r="X247" s="317">
        <f>W247*1.12</f>
        <v>191520.00000000003</v>
      </c>
      <c r="Y247" s="318"/>
      <c r="Z247" s="313">
        <v>2015</v>
      </c>
      <c r="AA247" s="319"/>
      <c r="AB247" s="304" t="s">
        <v>634</v>
      </c>
      <c r="AC247" s="304"/>
      <c r="AD247" s="304" t="s">
        <v>178</v>
      </c>
      <c r="AE247" s="304" t="s">
        <v>1424</v>
      </c>
      <c r="AF247" s="304" t="s">
        <v>1425</v>
      </c>
    </row>
    <row r="248" spans="1:32" s="276" customFormat="1" ht="165.95" customHeight="1">
      <c r="A248" s="304" t="s">
        <v>1319</v>
      </c>
      <c r="B248" s="304" t="s">
        <v>179</v>
      </c>
      <c r="C248" s="305" t="s">
        <v>1426</v>
      </c>
      <c r="D248" s="304" t="s">
        <v>1427</v>
      </c>
      <c r="E248" s="278" t="s">
        <v>1428</v>
      </c>
      <c r="F248" s="278" t="s">
        <v>1429</v>
      </c>
      <c r="G248" s="278" t="s">
        <v>1430</v>
      </c>
      <c r="H248" s="278"/>
      <c r="I248" s="278"/>
      <c r="J248" s="278" t="s">
        <v>87</v>
      </c>
      <c r="K248" s="278">
        <v>69</v>
      </c>
      <c r="L248" s="279">
        <v>710000000</v>
      </c>
      <c r="M248" s="280" t="s">
        <v>1380</v>
      </c>
      <c r="N248" s="414" t="s">
        <v>1530</v>
      </c>
      <c r="O248" s="278" t="s">
        <v>1385</v>
      </c>
      <c r="P248" s="278" t="s">
        <v>149</v>
      </c>
      <c r="Q248" s="278" t="s">
        <v>1382</v>
      </c>
      <c r="R248" s="55" t="s">
        <v>1546</v>
      </c>
      <c r="S248" s="278">
        <v>112</v>
      </c>
      <c r="T248" s="278" t="s">
        <v>673</v>
      </c>
      <c r="U248" s="281">
        <f>41082-19503</f>
        <v>21579</v>
      </c>
      <c r="V248" s="282">
        <v>235</v>
      </c>
      <c r="W248" s="282">
        <f>V248*U248</f>
        <v>5071065</v>
      </c>
      <c r="X248" s="282">
        <f t="shared" ref="X248:X262" si="15">W248*1.12</f>
        <v>5679592.8000000007</v>
      </c>
      <c r="Y248" s="278" t="s">
        <v>738</v>
      </c>
      <c r="Z248" s="278">
        <v>2015</v>
      </c>
      <c r="AA248" s="278"/>
      <c r="AB248" s="278" t="s">
        <v>634</v>
      </c>
      <c r="AC248" s="278"/>
      <c r="AD248" s="278" t="s">
        <v>178</v>
      </c>
      <c r="AE248" s="278" t="s">
        <v>1431</v>
      </c>
      <c r="AF248" s="303" t="s">
        <v>1427</v>
      </c>
    </row>
    <row r="249" spans="1:32" s="276" customFormat="1" ht="165.95" customHeight="1">
      <c r="A249" s="304" t="s">
        <v>1320</v>
      </c>
      <c r="B249" s="304" t="s">
        <v>179</v>
      </c>
      <c r="C249" s="305" t="s">
        <v>1426</v>
      </c>
      <c r="D249" s="304" t="s">
        <v>1427</v>
      </c>
      <c r="E249" s="304" t="s">
        <v>1428</v>
      </c>
      <c r="F249" s="304" t="s">
        <v>1429</v>
      </c>
      <c r="G249" s="304" t="s">
        <v>1430</v>
      </c>
      <c r="H249" s="304"/>
      <c r="I249" s="304"/>
      <c r="J249" s="304" t="s">
        <v>87</v>
      </c>
      <c r="K249" s="304">
        <v>69</v>
      </c>
      <c r="L249" s="306">
        <v>710000000</v>
      </c>
      <c r="M249" s="307" t="s">
        <v>1380</v>
      </c>
      <c r="N249" s="414" t="s">
        <v>1530</v>
      </c>
      <c r="O249" s="304" t="s">
        <v>1411</v>
      </c>
      <c r="P249" s="304" t="s">
        <v>149</v>
      </c>
      <c r="Q249" s="304" t="s">
        <v>1382</v>
      </c>
      <c r="R249" s="55" t="s">
        <v>1546</v>
      </c>
      <c r="S249" s="304">
        <v>112</v>
      </c>
      <c r="T249" s="304" t="s">
        <v>673</v>
      </c>
      <c r="U249" s="308">
        <f>59785-15375</f>
        <v>44410</v>
      </c>
      <c r="V249" s="309">
        <v>235</v>
      </c>
      <c r="W249" s="309">
        <f t="shared" ref="W249:W262" si="16">V249*U249</f>
        <v>10436350</v>
      </c>
      <c r="X249" s="309">
        <f t="shared" si="15"/>
        <v>11688712.000000002</v>
      </c>
      <c r="Y249" s="304" t="s">
        <v>738</v>
      </c>
      <c r="Z249" s="304">
        <v>2015</v>
      </c>
      <c r="AA249" s="304"/>
      <c r="AB249" s="304" t="s">
        <v>634</v>
      </c>
      <c r="AC249" s="304"/>
      <c r="AD249" s="304" t="s">
        <v>178</v>
      </c>
      <c r="AE249" s="304" t="s">
        <v>1431</v>
      </c>
      <c r="AF249" s="310" t="s">
        <v>1427</v>
      </c>
    </row>
    <row r="250" spans="1:32" s="276" customFormat="1" ht="165.95" customHeight="1">
      <c r="A250" s="304" t="s">
        <v>1321</v>
      </c>
      <c r="B250" s="304" t="s">
        <v>179</v>
      </c>
      <c r="C250" s="305" t="s">
        <v>1426</v>
      </c>
      <c r="D250" s="304" t="s">
        <v>1427</v>
      </c>
      <c r="E250" s="304" t="s">
        <v>1428</v>
      </c>
      <c r="F250" s="304" t="s">
        <v>1429</v>
      </c>
      <c r="G250" s="304" t="s">
        <v>1430</v>
      </c>
      <c r="H250" s="304"/>
      <c r="I250" s="304"/>
      <c r="J250" s="304" t="s">
        <v>87</v>
      </c>
      <c r="K250" s="304">
        <v>69</v>
      </c>
      <c r="L250" s="306">
        <v>710000000</v>
      </c>
      <c r="M250" s="307" t="s">
        <v>1380</v>
      </c>
      <c r="N250" s="414" t="s">
        <v>1530</v>
      </c>
      <c r="O250" s="304" t="s">
        <v>1412</v>
      </c>
      <c r="P250" s="304" t="s">
        <v>149</v>
      </c>
      <c r="Q250" s="304" t="s">
        <v>1382</v>
      </c>
      <c r="R250" s="55" t="s">
        <v>1546</v>
      </c>
      <c r="S250" s="304">
        <v>112</v>
      </c>
      <c r="T250" s="304" t="s">
        <v>673</v>
      </c>
      <c r="U250" s="308">
        <f>27551-4361</f>
        <v>23190</v>
      </c>
      <c r="V250" s="309">
        <v>235</v>
      </c>
      <c r="W250" s="309">
        <f t="shared" si="16"/>
        <v>5449650</v>
      </c>
      <c r="X250" s="309">
        <f t="shared" si="15"/>
        <v>6103608.0000000009</v>
      </c>
      <c r="Y250" s="304" t="s">
        <v>738</v>
      </c>
      <c r="Z250" s="304">
        <v>2015</v>
      </c>
      <c r="AA250" s="304"/>
      <c r="AB250" s="304" t="s">
        <v>634</v>
      </c>
      <c r="AC250" s="304"/>
      <c r="AD250" s="304" t="s">
        <v>178</v>
      </c>
      <c r="AE250" s="304" t="s">
        <v>1431</v>
      </c>
      <c r="AF250" s="310" t="s">
        <v>1427</v>
      </c>
    </row>
    <row r="251" spans="1:32" s="276" customFormat="1" ht="165.95" customHeight="1">
      <c r="A251" s="304" t="s">
        <v>1322</v>
      </c>
      <c r="B251" s="304" t="s">
        <v>179</v>
      </c>
      <c r="C251" s="305" t="s">
        <v>1426</v>
      </c>
      <c r="D251" s="304" t="s">
        <v>1427</v>
      </c>
      <c r="E251" s="304" t="s">
        <v>1428</v>
      </c>
      <c r="F251" s="304" t="s">
        <v>1429</v>
      </c>
      <c r="G251" s="304" t="s">
        <v>1430</v>
      </c>
      <c r="H251" s="304"/>
      <c r="I251" s="304"/>
      <c r="J251" s="304" t="s">
        <v>87</v>
      </c>
      <c r="K251" s="304">
        <v>69</v>
      </c>
      <c r="L251" s="306">
        <v>710000000</v>
      </c>
      <c r="M251" s="307" t="s">
        <v>1380</v>
      </c>
      <c r="N251" s="414" t="s">
        <v>1530</v>
      </c>
      <c r="O251" s="304" t="s">
        <v>688</v>
      </c>
      <c r="P251" s="304" t="s">
        <v>149</v>
      </c>
      <c r="Q251" s="304" t="s">
        <v>1382</v>
      </c>
      <c r="R251" s="55" t="s">
        <v>1546</v>
      </c>
      <c r="S251" s="304">
        <v>112</v>
      </c>
      <c r="T251" s="304" t="s">
        <v>673</v>
      </c>
      <c r="U251" s="308">
        <f>28715-6855</f>
        <v>21860</v>
      </c>
      <c r="V251" s="309">
        <v>235</v>
      </c>
      <c r="W251" s="309">
        <f t="shared" si="16"/>
        <v>5137100</v>
      </c>
      <c r="X251" s="309">
        <f t="shared" si="15"/>
        <v>5753552.0000000009</v>
      </c>
      <c r="Y251" s="304" t="s">
        <v>738</v>
      </c>
      <c r="Z251" s="304">
        <v>2015</v>
      </c>
      <c r="AA251" s="304"/>
      <c r="AB251" s="304" t="s">
        <v>634</v>
      </c>
      <c r="AC251" s="304"/>
      <c r="AD251" s="304" t="s">
        <v>178</v>
      </c>
      <c r="AE251" s="304" t="s">
        <v>1431</v>
      </c>
      <c r="AF251" s="310" t="s">
        <v>1427</v>
      </c>
    </row>
    <row r="252" spans="1:32" s="276" customFormat="1" ht="165.95" customHeight="1">
      <c r="A252" s="304" t="s">
        <v>1323</v>
      </c>
      <c r="B252" s="304" t="s">
        <v>179</v>
      </c>
      <c r="C252" s="305" t="s">
        <v>1426</v>
      </c>
      <c r="D252" s="304" t="s">
        <v>1427</v>
      </c>
      <c r="E252" s="304" t="s">
        <v>1428</v>
      </c>
      <c r="F252" s="304" t="s">
        <v>1429</v>
      </c>
      <c r="G252" s="304" t="s">
        <v>1430</v>
      </c>
      <c r="H252" s="304"/>
      <c r="I252" s="304"/>
      <c r="J252" s="304" t="s">
        <v>87</v>
      </c>
      <c r="K252" s="304">
        <v>69</v>
      </c>
      <c r="L252" s="306">
        <v>710000000</v>
      </c>
      <c r="M252" s="307" t="s">
        <v>1380</v>
      </c>
      <c r="N252" s="414" t="s">
        <v>1530</v>
      </c>
      <c r="O252" s="304" t="s">
        <v>1390</v>
      </c>
      <c r="P252" s="304" t="s">
        <v>149</v>
      </c>
      <c r="Q252" s="304" t="s">
        <v>1382</v>
      </c>
      <c r="R252" s="55" t="s">
        <v>1546</v>
      </c>
      <c r="S252" s="304">
        <v>112</v>
      </c>
      <c r="T252" s="304" t="s">
        <v>673</v>
      </c>
      <c r="U252" s="308">
        <f>11997-6965</f>
        <v>5032</v>
      </c>
      <c r="V252" s="309">
        <v>235</v>
      </c>
      <c r="W252" s="309">
        <f t="shared" si="16"/>
        <v>1182520</v>
      </c>
      <c r="X252" s="309">
        <f t="shared" si="15"/>
        <v>1324422.4000000001</v>
      </c>
      <c r="Y252" s="304" t="s">
        <v>738</v>
      </c>
      <c r="Z252" s="304">
        <v>2015</v>
      </c>
      <c r="AA252" s="304"/>
      <c r="AB252" s="304" t="s">
        <v>634</v>
      </c>
      <c r="AC252" s="304"/>
      <c r="AD252" s="304" t="s">
        <v>178</v>
      </c>
      <c r="AE252" s="304" t="s">
        <v>1431</v>
      </c>
      <c r="AF252" s="310" t="s">
        <v>1427</v>
      </c>
    </row>
    <row r="253" spans="1:32" s="276" customFormat="1" ht="165.95" customHeight="1">
      <c r="A253" s="304" t="s">
        <v>1324</v>
      </c>
      <c r="B253" s="304" t="s">
        <v>179</v>
      </c>
      <c r="C253" s="305" t="s">
        <v>1426</v>
      </c>
      <c r="D253" s="304" t="s">
        <v>1427</v>
      </c>
      <c r="E253" s="304" t="s">
        <v>1428</v>
      </c>
      <c r="F253" s="304" t="s">
        <v>1429</v>
      </c>
      <c r="G253" s="304" t="s">
        <v>1430</v>
      </c>
      <c r="H253" s="304"/>
      <c r="I253" s="304"/>
      <c r="J253" s="304" t="s">
        <v>87</v>
      </c>
      <c r="K253" s="304">
        <v>69</v>
      </c>
      <c r="L253" s="306">
        <v>710000000</v>
      </c>
      <c r="M253" s="307" t="s">
        <v>1380</v>
      </c>
      <c r="N253" s="414" t="s">
        <v>1530</v>
      </c>
      <c r="O253" s="320" t="s">
        <v>1432</v>
      </c>
      <c r="P253" s="304" t="s">
        <v>149</v>
      </c>
      <c r="Q253" s="304" t="s">
        <v>1382</v>
      </c>
      <c r="R253" s="55" t="s">
        <v>1546</v>
      </c>
      <c r="S253" s="304">
        <v>112</v>
      </c>
      <c r="T253" s="304" t="s">
        <v>673</v>
      </c>
      <c r="U253" s="308">
        <v>7720</v>
      </c>
      <c r="V253" s="309">
        <v>235</v>
      </c>
      <c r="W253" s="309">
        <f t="shared" si="16"/>
        <v>1814200</v>
      </c>
      <c r="X253" s="309">
        <f t="shared" si="15"/>
        <v>2031904.0000000002</v>
      </c>
      <c r="Y253" s="304" t="s">
        <v>738</v>
      </c>
      <c r="Z253" s="304">
        <v>2015</v>
      </c>
      <c r="AA253" s="304"/>
      <c r="AB253" s="304" t="s">
        <v>634</v>
      </c>
      <c r="AC253" s="304"/>
      <c r="AD253" s="304" t="s">
        <v>178</v>
      </c>
      <c r="AE253" s="304" t="s">
        <v>1431</v>
      </c>
      <c r="AF253" s="310" t="s">
        <v>1427</v>
      </c>
    </row>
    <row r="254" spans="1:32" s="276" customFormat="1" ht="165.95" customHeight="1">
      <c r="A254" s="304" t="s">
        <v>1325</v>
      </c>
      <c r="B254" s="304" t="s">
        <v>179</v>
      </c>
      <c r="C254" s="305" t="s">
        <v>1426</v>
      </c>
      <c r="D254" s="304" t="s">
        <v>1427</v>
      </c>
      <c r="E254" s="304" t="s">
        <v>1428</v>
      </c>
      <c r="F254" s="304" t="s">
        <v>1429</v>
      </c>
      <c r="G254" s="304" t="s">
        <v>1430</v>
      </c>
      <c r="H254" s="304"/>
      <c r="I254" s="304"/>
      <c r="J254" s="304" t="s">
        <v>87</v>
      </c>
      <c r="K254" s="304">
        <v>69</v>
      </c>
      <c r="L254" s="306">
        <v>710000000</v>
      </c>
      <c r="M254" s="307" t="s">
        <v>1380</v>
      </c>
      <c r="N254" s="414" t="s">
        <v>1530</v>
      </c>
      <c r="O254" s="304" t="s">
        <v>694</v>
      </c>
      <c r="P254" s="304" t="s">
        <v>149</v>
      </c>
      <c r="Q254" s="304" t="s">
        <v>1382</v>
      </c>
      <c r="R254" s="55" t="s">
        <v>1546</v>
      </c>
      <c r="S254" s="304">
        <v>112</v>
      </c>
      <c r="T254" s="304" t="s">
        <v>673</v>
      </c>
      <c r="U254" s="308">
        <f>45515-19784</f>
        <v>25731</v>
      </c>
      <c r="V254" s="309">
        <v>235</v>
      </c>
      <c r="W254" s="309">
        <f t="shared" si="16"/>
        <v>6046785</v>
      </c>
      <c r="X254" s="309">
        <f t="shared" si="15"/>
        <v>6772399.2000000002</v>
      </c>
      <c r="Y254" s="304" t="s">
        <v>738</v>
      </c>
      <c r="Z254" s="304">
        <v>2015</v>
      </c>
      <c r="AA254" s="304"/>
      <c r="AB254" s="304" t="s">
        <v>634</v>
      </c>
      <c r="AC254" s="304"/>
      <c r="AD254" s="304" t="s">
        <v>178</v>
      </c>
      <c r="AE254" s="304" t="s">
        <v>1431</v>
      </c>
      <c r="AF254" s="310" t="s">
        <v>1427</v>
      </c>
    </row>
    <row r="255" spans="1:32" s="276" customFormat="1" ht="165.95" customHeight="1">
      <c r="A255" s="304" t="s">
        <v>1326</v>
      </c>
      <c r="B255" s="304" t="s">
        <v>179</v>
      </c>
      <c r="C255" s="305" t="s">
        <v>1426</v>
      </c>
      <c r="D255" s="304" t="s">
        <v>1427</v>
      </c>
      <c r="E255" s="304" t="s">
        <v>1428</v>
      </c>
      <c r="F255" s="304" t="s">
        <v>1429</v>
      </c>
      <c r="G255" s="304" t="s">
        <v>1430</v>
      </c>
      <c r="H255" s="304"/>
      <c r="I255" s="304"/>
      <c r="J255" s="304" t="s">
        <v>87</v>
      </c>
      <c r="K255" s="304">
        <v>69</v>
      </c>
      <c r="L255" s="306">
        <v>710000000</v>
      </c>
      <c r="M255" s="307" t="s">
        <v>1380</v>
      </c>
      <c r="N255" s="414" t="s">
        <v>1530</v>
      </c>
      <c r="O255" s="304" t="s">
        <v>696</v>
      </c>
      <c r="P255" s="304" t="s">
        <v>149</v>
      </c>
      <c r="Q255" s="304" t="s">
        <v>1382</v>
      </c>
      <c r="R255" s="55" t="s">
        <v>1546</v>
      </c>
      <c r="S255" s="304">
        <v>112</v>
      </c>
      <c r="T255" s="304" t="s">
        <v>673</v>
      </c>
      <c r="U255" s="308">
        <f>16613-4731</f>
        <v>11882</v>
      </c>
      <c r="V255" s="309">
        <v>235</v>
      </c>
      <c r="W255" s="309">
        <f t="shared" si="16"/>
        <v>2792270</v>
      </c>
      <c r="X255" s="309">
        <f t="shared" si="15"/>
        <v>3127342.4000000004</v>
      </c>
      <c r="Y255" s="304" t="s">
        <v>738</v>
      </c>
      <c r="Z255" s="304">
        <v>2015</v>
      </c>
      <c r="AA255" s="304"/>
      <c r="AB255" s="304" t="s">
        <v>634</v>
      </c>
      <c r="AC255" s="304"/>
      <c r="AD255" s="304" t="s">
        <v>178</v>
      </c>
      <c r="AE255" s="304" t="s">
        <v>1431</v>
      </c>
      <c r="AF255" s="310" t="s">
        <v>1427</v>
      </c>
    </row>
    <row r="256" spans="1:32" s="276" customFormat="1" ht="165.95" customHeight="1">
      <c r="A256" s="304" t="s">
        <v>1327</v>
      </c>
      <c r="B256" s="304" t="s">
        <v>179</v>
      </c>
      <c r="C256" s="305" t="s">
        <v>1426</v>
      </c>
      <c r="D256" s="304" t="s">
        <v>1427</v>
      </c>
      <c r="E256" s="304" t="s">
        <v>1428</v>
      </c>
      <c r="F256" s="304" t="s">
        <v>1429</v>
      </c>
      <c r="G256" s="304" t="s">
        <v>1430</v>
      </c>
      <c r="H256" s="304"/>
      <c r="I256" s="304"/>
      <c r="J256" s="304" t="s">
        <v>87</v>
      </c>
      <c r="K256" s="304">
        <v>69</v>
      </c>
      <c r="L256" s="306">
        <v>710000000</v>
      </c>
      <c r="M256" s="307" t="s">
        <v>1380</v>
      </c>
      <c r="N256" s="414" t="s">
        <v>1530</v>
      </c>
      <c r="O256" s="304" t="s">
        <v>715</v>
      </c>
      <c r="P256" s="304" t="s">
        <v>149</v>
      </c>
      <c r="Q256" s="304" t="s">
        <v>1382</v>
      </c>
      <c r="R256" s="55" t="s">
        <v>1546</v>
      </c>
      <c r="S256" s="304">
        <v>112</v>
      </c>
      <c r="T256" s="304" t="s">
        <v>673</v>
      </c>
      <c r="U256" s="308">
        <f>23320-7588</f>
        <v>15732</v>
      </c>
      <c r="V256" s="309">
        <v>235</v>
      </c>
      <c r="W256" s="309">
        <f t="shared" si="16"/>
        <v>3697020</v>
      </c>
      <c r="X256" s="309">
        <f t="shared" si="15"/>
        <v>4140662.4000000004</v>
      </c>
      <c r="Y256" s="304" t="s">
        <v>738</v>
      </c>
      <c r="Z256" s="304">
        <v>2015</v>
      </c>
      <c r="AA256" s="304"/>
      <c r="AB256" s="304" t="s">
        <v>634</v>
      </c>
      <c r="AC256" s="304"/>
      <c r="AD256" s="304" t="s">
        <v>178</v>
      </c>
      <c r="AE256" s="304" t="s">
        <v>1431</v>
      </c>
      <c r="AF256" s="310" t="s">
        <v>1427</v>
      </c>
    </row>
    <row r="257" spans="1:32" s="276" customFormat="1" ht="165.95" customHeight="1">
      <c r="A257" s="304" t="s">
        <v>1328</v>
      </c>
      <c r="B257" s="304" t="s">
        <v>179</v>
      </c>
      <c r="C257" s="305" t="s">
        <v>1426</v>
      </c>
      <c r="D257" s="304" t="s">
        <v>1427</v>
      </c>
      <c r="E257" s="304" t="s">
        <v>1428</v>
      </c>
      <c r="F257" s="304" t="s">
        <v>1429</v>
      </c>
      <c r="G257" s="304" t="s">
        <v>1430</v>
      </c>
      <c r="H257" s="304"/>
      <c r="I257" s="304"/>
      <c r="J257" s="304" t="s">
        <v>87</v>
      </c>
      <c r="K257" s="304">
        <v>69</v>
      </c>
      <c r="L257" s="306">
        <v>710000000</v>
      </c>
      <c r="M257" s="307" t="s">
        <v>1380</v>
      </c>
      <c r="N257" s="414" t="s">
        <v>1530</v>
      </c>
      <c r="O257" s="304" t="s">
        <v>716</v>
      </c>
      <c r="P257" s="304" t="s">
        <v>149</v>
      </c>
      <c r="Q257" s="304" t="s">
        <v>1382</v>
      </c>
      <c r="R257" s="55" t="s">
        <v>1546</v>
      </c>
      <c r="S257" s="304">
        <v>112</v>
      </c>
      <c r="T257" s="304" t="s">
        <v>673</v>
      </c>
      <c r="U257" s="308">
        <f>7792-3720</f>
        <v>4072</v>
      </c>
      <c r="V257" s="309">
        <v>235</v>
      </c>
      <c r="W257" s="309">
        <f t="shared" si="16"/>
        <v>956920</v>
      </c>
      <c r="X257" s="309">
        <f t="shared" si="15"/>
        <v>1071750.4000000001</v>
      </c>
      <c r="Y257" s="304" t="s">
        <v>738</v>
      </c>
      <c r="Z257" s="304">
        <v>2015</v>
      </c>
      <c r="AA257" s="304"/>
      <c r="AB257" s="304" t="s">
        <v>634</v>
      </c>
      <c r="AC257" s="304"/>
      <c r="AD257" s="304" t="s">
        <v>178</v>
      </c>
      <c r="AE257" s="304" t="s">
        <v>1431</v>
      </c>
      <c r="AF257" s="310" t="s">
        <v>1427</v>
      </c>
    </row>
    <row r="258" spans="1:32" s="276" customFormat="1" ht="165.95" customHeight="1">
      <c r="A258" s="304" t="s">
        <v>1329</v>
      </c>
      <c r="B258" s="304" t="s">
        <v>179</v>
      </c>
      <c r="C258" s="305" t="s">
        <v>1426</v>
      </c>
      <c r="D258" s="304" t="s">
        <v>1427</v>
      </c>
      <c r="E258" s="304" t="s">
        <v>1428</v>
      </c>
      <c r="F258" s="304" t="s">
        <v>1429</v>
      </c>
      <c r="G258" s="304" t="s">
        <v>1430</v>
      </c>
      <c r="H258" s="304"/>
      <c r="I258" s="304"/>
      <c r="J258" s="304" t="s">
        <v>87</v>
      </c>
      <c r="K258" s="304">
        <v>69</v>
      </c>
      <c r="L258" s="306">
        <v>710000000</v>
      </c>
      <c r="M258" s="307" t="s">
        <v>1380</v>
      </c>
      <c r="N258" s="414" t="s">
        <v>1530</v>
      </c>
      <c r="O258" s="304" t="s">
        <v>718</v>
      </c>
      <c r="P258" s="304" t="s">
        <v>149</v>
      </c>
      <c r="Q258" s="304" t="s">
        <v>1382</v>
      </c>
      <c r="R258" s="55" t="s">
        <v>1546</v>
      </c>
      <c r="S258" s="304">
        <v>112</v>
      </c>
      <c r="T258" s="304" t="s">
        <v>673</v>
      </c>
      <c r="U258" s="308">
        <v>11910</v>
      </c>
      <c r="V258" s="309">
        <v>235</v>
      </c>
      <c r="W258" s="309">
        <f t="shared" si="16"/>
        <v>2798850</v>
      </c>
      <c r="X258" s="309">
        <f t="shared" si="15"/>
        <v>3134712.0000000005</v>
      </c>
      <c r="Y258" s="304" t="s">
        <v>738</v>
      </c>
      <c r="Z258" s="304">
        <v>2015</v>
      </c>
      <c r="AA258" s="304"/>
      <c r="AB258" s="304" t="s">
        <v>634</v>
      </c>
      <c r="AC258" s="304"/>
      <c r="AD258" s="304" t="s">
        <v>178</v>
      </c>
      <c r="AE258" s="304" t="s">
        <v>1431</v>
      </c>
      <c r="AF258" s="310" t="s">
        <v>1427</v>
      </c>
    </row>
    <row r="259" spans="1:32" s="276" customFormat="1" ht="165.95" customHeight="1">
      <c r="A259" s="304" t="s">
        <v>1330</v>
      </c>
      <c r="B259" s="304" t="s">
        <v>179</v>
      </c>
      <c r="C259" s="305" t="s">
        <v>1426</v>
      </c>
      <c r="D259" s="304" t="s">
        <v>1427</v>
      </c>
      <c r="E259" s="304" t="s">
        <v>1428</v>
      </c>
      <c r="F259" s="304" t="s">
        <v>1429</v>
      </c>
      <c r="G259" s="304" t="s">
        <v>1430</v>
      </c>
      <c r="H259" s="304"/>
      <c r="I259" s="304"/>
      <c r="J259" s="304" t="s">
        <v>87</v>
      </c>
      <c r="K259" s="304">
        <v>69</v>
      </c>
      <c r="L259" s="306">
        <v>710000000</v>
      </c>
      <c r="M259" s="307" t="s">
        <v>1380</v>
      </c>
      <c r="N259" s="414" t="s">
        <v>1530</v>
      </c>
      <c r="O259" s="304" t="s">
        <v>717</v>
      </c>
      <c r="P259" s="304" t="s">
        <v>149</v>
      </c>
      <c r="Q259" s="304" t="s">
        <v>1382</v>
      </c>
      <c r="R259" s="55" t="s">
        <v>1546</v>
      </c>
      <c r="S259" s="304">
        <v>112</v>
      </c>
      <c r="T259" s="304" t="s">
        <v>673</v>
      </c>
      <c r="U259" s="308">
        <f>10285-2997</f>
        <v>7288</v>
      </c>
      <c r="V259" s="309">
        <v>235</v>
      </c>
      <c r="W259" s="309">
        <f t="shared" si="16"/>
        <v>1712680</v>
      </c>
      <c r="X259" s="309">
        <f t="shared" si="15"/>
        <v>1918201.6</v>
      </c>
      <c r="Y259" s="304" t="s">
        <v>738</v>
      </c>
      <c r="Z259" s="304">
        <v>2015</v>
      </c>
      <c r="AA259" s="304"/>
      <c r="AB259" s="304" t="s">
        <v>634</v>
      </c>
      <c r="AC259" s="304"/>
      <c r="AD259" s="304" t="s">
        <v>178</v>
      </c>
      <c r="AE259" s="304" t="s">
        <v>1431</v>
      </c>
      <c r="AF259" s="310" t="s">
        <v>1427</v>
      </c>
    </row>
    <row r="260" spans="1:32" s="276" customFormat="1" ht="165.95" customHeight="1">
      <c r="A260" s="304" t="s">
        <v>1331</v>
      </c>
      <c r="B260" s="304" t="s">
        <v>179</v>
      </c>
      <c r="C260" s="305" t="s">
        <v>1426</v>
      </c>
      <c r="D260" s="304" t="s">
        <v>1427</v>
      </c>
      <c r="E260" s="304" t="s">
        <v>1428</v>
      </c>
      <c r="F260" s="304" t="s">
        <v>1429</v>
      </c>
      <c r="G260" s="304" t="s">
        <v>1430</v>
      </c>
      <c r="H260" s="304"/>
      <c r="I260" s="304"/>
      <c r="J260" s="304" t="s">
        <v>87</v>
      </c>
      <c r="K260" s="304">
        <v>69</v>
      </c>
      <c r="L260" s="306">
        <v>710000000</v>
      </c>
      <c r="M260" s="307" t="s">
        <v>1380</v>
      </c>
      <c r="N260" s="414" t="s">
        <v>1530</v>
      </c>
      <c r="O260" s="311" t="s">
        <v>1398</v>
      </c>
      <c r="P260" s="304" t="s">
        <v>149</v>
      </c>
      <c r="Q260" s="304" t="s">
        <v>1382</v>
      </c>
      <c r="R260" s="55" t="s">
        <v>1546</v>
      </c>
      <c r="S260" s="304">
        <v>112</v>
      </c>
      <c r="T260" s="304" t="s">
        <v>673</v>
      </c>
      <c r="U260" s="308">
        <v>2472</v>
      </c>
      <c r="V260" s="309">
        <v>235</v>
      </c>
      <c r="W260" s="309">
        <f t="shared" si="16"/>
        <v>580920</v>
      </c>
      <c r="X260" s="309">
        <f t="shared" si="15"/>
        <v>650630.40000000002</v>
      </c>
      <c r="Y260" s="304" t="s">
        <v>738</v>
      </c>
      <c r="Z260" s="304">
        <v>2015</v>
      </c>
      <c r="AA260" s="304"/>
      <c r="AB260" s="304" t="s">
        <v>634</v>
      </c>
      <c r="AC260" s="304"/>
      <c r="AD260" s="304" t="s">
        <v>178</v>
      </c>
      <c r="AE260" s="304" t="s">
        <v>1431</v>
      </c>
      <c r="AF260" s="310" t="s">
        <v>1427</v>
      </c>
    </row>
    <row r="261" spans="1:32" s="276" customFormat="1" ht="165.95" customHeight="1">
      <c r="A261" s="304" t="s">
        <v>1332</v>
      </c>
      <c r="B261" s="304" t="s">
        <v>179</v>
      </c>
      <c r="C261" s="305" t="s">
        <v>1426</v>
      </c>
      <c r="D261" s="304" t="s">
        <v>1427</v>
      </c>
      <c r="E261" s="304" t="s">
        <v>1428</v>
      </c>
      <c r="F261" s="304" t="s">
        <v>1429</v>
      </c>
      <c r="G261" s="304" t="s">
        <v>1430</v>
      </c>
      <c r="H261" s="304"/>
      <c r="I261" s="304"/>
      <c r="J261" s="304" t="s">
        <v>87</v>
      </c>
      <c r="K261" s="304">
        <v>69</v>
      </c>
      <c r="L261" s="306">
        <v>710000000</v>
      </c>
      <c r="M261" s="307" t="s">
        <v>1380</v>
      </c>
      <c r="N261" s="414" t="s">
        <v>1530</v>
      </c>
      <c r="O261" s="311" t="s">
        <v>1397</v>
      </c>
      <c r="P261" s="304" t="s">
        <v>149</v>
      </c>
      <c r="Q261" s="304" t="s">
        <v>1382</v>
      </c>
      <c r="R261" s="55" t="s">
        <v>1546</v>
      </c>
      <c r="S261" s="304">
        <v>112</v>
      </c>
      <c r="T261" s="304" t="s">
        <v>673</v>
      </c>
      <c r="U261" s="308">
        <v>5870</v>
      </c>
      <c r="V261" s="309">
        <v>235</v>
      </c>
      <c r="W261" s="309">
        <f t="shared" si="16"/>
        <v>1379450</v>
      </c>
      <c r="X261" s="309">
        <f t="shared" si="15"/>
        <v>1544984.0000000002</v>
      </c>
      <c r="Y261" s="304" t="s">
        <v>738</v>
      </c>
      <c r="Z261" s="304">
        <v>2015</v>
      </c>
      <c r="AA261" s="304"/>
      <c r="AB261" s="304" t="s">
        <v>634</v>
      </c>
      <c r="AC261" s="304"/>
      <c r="AD261" s="304" t="s">
        <v>178</v>
      </c>
      <c r="AE261" s="304" t="s">
        <v>1431</v>
      </c>
      <c r="AF261" s="310" t="s">
        <v>1427</v>
      </c>
    </row>
    <row r="262" spans="1:32" s="276" customFormat="1" ht="165.95" customHeight="1">
      <c r="A262" s="304" t="s">
        <v>1333</v>
      </c>
      <c r="B262" s="304" t="s">
        <v>179</v>
      </c>
      <c r="C262" s="305" t="s">
        <v>1426</v>
      </c>
      <c r="D262" s="304" t="s">
        <v>1427</v>
      </c>
      <c r="E262" s="179" t="s">
        <v>1428</v>
      </c>
      <c r="F262" s="179" t="s">
        <v>1429</v>
      </c>
      <c r="G262" s="179" t="s">
        <v>1430</v>
      </c>
      <c r="H262" s="179"/>
      <c r="I262" s="179"/>
      <c r="J262" s="179" t="s">
        <v>87</v>
      </c>
      <c r="K262" s="179">
        <v>69</v>
      </c>
      <c r="L262" s="286">
        <v>710000000</v>
      </c>
      <c r="M262" s="287" t="s">
        <v>1380</v>
      </c>
      <c r="N262" s="414" t="s">
        <v>1530</v>
      </c>
      <c r="O262" s="179" t="s">
        <v>714</v>
      </c>
      <c r="P262" s="179" t="s">
        <v>149</v>
      </c>
      <c r="Q262" s="179" t="s">
        <v>1382</v>
      </c>
      <c r="R262" s="55" t="s">
        <v>1546</v>
      </c>
      <c r="S262" s="179">
        <v>112</v>
      </c>
      <c r="T262" s="179" t="s">
        <v>673</v>
      </c>
      <c r="U262" s="288">
        <v>7040</v>
      </c>
      <c r="V262" s="289">
        <v>235</v>
      </c>
      <c r="W262" s="289">
        <f t="shared" si="16"/>
        <v>1654400</v>
      </c>
      <c r="X262" s="289">
        <f t="shared" si="15"/>
        <v>1852928.0000000002</v>
      </c>
      <c r="Y262" s="179" t="s">
        <v>738</v>
      </c>
      <c r="Z262" s="179">
        <v>2015</v>
      </c>
      <c r="AA262" s="179"/>
      <c r="AB262" s="179" t="s">
        <v>634</v>
      </c>
      <c r="AC262" s="179"/>
      <c r="AD262" s="179" t="s">
        <v>178</v>
      </c>
      <c r="AE262" s="179" t="s">
        <v>1431</v>
      </c>
      <c r="AF262" s="321" t="s">
        <v>1427</v>
      </c>
    </row>
    <row r="263" spans="1:32" s="285" customFormat="1" ht="165.95" customHeight="1" outlineLevel="1">
      <c r="A263" s="304" t="s">
        <v>1334</v>
      </c>
      <c r="B263" s="313" t="s">
        <v>56</v>
      </c>
      <c r="C263" s="322" t="s">
        <v>1433</v>
      </c>
      <c r="D263" s="322" t="s">
        <v>1434</v>
      </c>
      <c r="E263" s="322" t="s">
        <v>1434</v>
      </c>
      <c r="F263" s="322" t="s">
        <v>1435</v>
      </c>
      <c r="G263" s="322" t="s">
        <v>1436</v>
      </c>
      <c r="H263" s="315"/>
      <c r="I263" s="315"/>
      <c r="J263" s="313" t="s">
        <v>87</v>
      </c>
      <c r="K263" s="313">
        <v>0</v>
      </c>
      <c r="L263" s="313">
        <v>710000000</v>
      </c>
      <c r="M263" s="313" t="s">
        <v>61</v>
      </c>
      <c r="N263" s="414" t="s">
        <v>1530</v>
      </c>
      <c r="O263" s="323" t="s">
        <v>1437</v>
      </c>
      <c r="P263" s="315" t="s">
        <v>149</v>
      </c>
      <c r="Q263" s="313" t="s">
        <v>1438</v>
      </c>
      <c r="R263" s="55" t="s">
        <v>151</v>
      </c>
      <c r="S263" s="313">
        <v>166</v>
      </c>
      <c r="T263" s="313" t="s">
        <v>1407</v>
      </c>
      <c r="U263" s="324">
        <f>37242-2111</f>
        <v>35131</v>
      </c>
      <c r="V263" s="317">
        <v>360</v>
      </c>
      <c r="W263" s="317">
        <f>U263*V263</f>
        <v>12647160</v>
      </c>
      <c r="X263" s="317">
        <f>W263*1.12</f>
        <v>14164819.200000001</v>
      </c>
      <c r="Y263" s="318"/>
      <c r="Z263" s="313">
        <v>2015</v>
      </c>
      <c r="AA263" s="319"/>
      <c r="AB263" s="304" t="s">
        <v>634</v>
      </c>
      <c r="AC263" s="304"/>
      <c r="AD263" s="304" t="s">
        <v>178</v>
      </c>
      <c r="AE263" s="304" t="s">
        <v>1439</v>
      </c>
      <c r="AF263" s="325"/>
    </row>
    <row r="264" spans="1:32" s="285" customFormat="1" ht="165.95" customHeight="1" outlineLevel="1">
      <c r="A264" s="304" t="s">
        <v>1335</v>
      </c>
      <c r="B264" s="313" t="s">
        <v>56</v>
      </c>
      <c r="C264" s="322" t="s">
        <v>1433</v>
      </c>
      <c r="D264" s="322" t="s">
        <v>1434</v>
      </c>
      <c r="E264" s="322" t="s">
        <v>1434</v>
      </c>
      <c r="F264" s="322" t="s">
        <v>1435</v>
      </c>
      <c r="G264" s="322" t="s">
        <v>1436</v>
      </c>
      <c r="H264" s="315"/>
      <c r="I264" s="315"/>
      <c r="J264" s="313" t="s">
        <v>87</v>
      </c>
      <c r="K264" s="313">
        <v>0</v>
      </c>
      <c r="L264" s="313">
        <v>710000000</v>
      </c>
      <c r="M264" s="313" t="s">
        <v>61</v>
      </c>
      <c r="N264" s="414" t="s">
        <v>1530</v>
      </c>
      <c r="O264" s="323" t="s">
        <v>1440</v>
      </c>
      <c r="P264" s="315" t="s">
        <v>149</v>
      </c>
      <c r="Q264" s="313" t="s">
        <v>1438</v>
      </c>
      <c r="R264" s="55" t="s">
        <v>151</v>
      </c>
      <c r="S264" s="313">
        <v>166</v>
      </c>
      <c r="T264" s="313" t="s">
        <v>1407</v>
      </c>
      <c r="U264" s="324">
        <f>82562-48405</f>
        <v>34157</v>
      </c>
      <c r="V264" s="317">
        <v>360</v>
      </c>
      <c r="W264" s="317">
        <f>U264*V264</f>
        <v>12296520</v>
      </c>
      <c r="X264" s="317">
        <f>W264*1.12</f>
        <v>13772102.400000002</v>
      </c>
      <c r="Y264" s="318"/>
      <c r="Z264" s="313">
        <v>2015</v>
      </c>
      <c r="AA264" s="319"/>
      <c r="AB264" s="304" t="s">
        <v>634</v>
      </c>
      <c r="AC264" s="304"/>
      <c r="AD264" s="304" t="s">
        <v>178</v>
      </c>
      <c r="AE264" s="304" t="s">
        <v>1439</v>
      </c>
      <c r="AF264" s="325"/>
    </row>
    <row r="265" spans="1:32" s="285" customFormat="1" ht="165.95" customHeight="1" outlineLevel="1">
      <c r="A265" s="304" t="s">
        <v>1336</v>
      </c>
      <c r="B265" s="313" t="s">
        <v>56</v>
      </c>
      <c r="C265" s="418" t="s">
        <v>1525</v>
      </c>
      <c r="D265" s="418" t="s">
        <v>1526</v>
      </c>
      <c r="E265" s="417" t="s">
        <v>1527</v>
      </c>
      <c r="F265" s="416" t="s">
        <v>1528</v>
      </c>
      <c r="G265" s="416" t="s">
        <v>1529</v>
      </c>
      <c r="H265" s="420"/>
      <c r="I265" s="314"/>
      <c r="J265" s="314" t="s">
        <v>87</v>
      </c>
      <c r="K265" s="314">
        <v>0</v>
      </c>
      <c r="L265" s="314">
        <v>710000000</v>
      </c>
      <c r="M265" s="314" t="s">
        <v>1380</v>
      </c>
      <c r="N265" s="415" t="s">
        <v>1530</v>
      </c>
      <c r="O265" s="314" t="s">
        <v>1441</v>
      </c>
      <c r="P265" s="314" t="s">
        <v>149</v>
      </c>
      <c r="Q265" s="314" t="s">
        <v>1442</v>
      </c>
      <c r="R265" s="55" t="s">
        <v>151</v>
      </c>
      <c r="S265" s="326">
        <v>166</v>
      </c>
      <c r="T265" s="314" t="s">
        <v>1407</v>
      </c>
      <c r="U265" s="327">
        <f>682000-173832</f>
        <v>508168</v>
      </c>
      <c r="V265" s="328">
        <v>120</v>
      </c>
      <c r="W265" s="328">
        <f>U265*V265</f>
        <v>60980160</v>
      </c>
      <c r="X265" s="328">
        <f>W265*1.12</f>
        <v>68297779.200000003</v>
      </c>
      <c r="Y265" s="314"/>
      <c r="Z265" s="314">
        <v>2015</v>
      </c>
      <c r="AA265" s="314"/>
      <c r="AB265" s="304" t="s">
        <v>634</v>
      </c>
      <c r="AC265" s="314"/>
      <c r="AD265" s="329" t="s">
        <v>178</v>
      </c>
      <c r="AE265" s="325">
        <v>210003608</v>
      </c>
      <c r="AF265" s="325"/>
    </row>
    <row r="266" spans="1:32" s="285" customFormat="1" ht="165.95" customHeight="1" outlineLevel="1">
      <c r="A266" s="304" t="s">
        <v>1337</v>
      </c>
      <c r="B266" s="313" t="s">
        <v>56</v>
      </c>
      <c r="C266" s="418" t="s">
        <v>1525</v>
      </c>
      <c r="D266" s="418" t="s">
        <v>1526</v>
      </c>
      <c r="E266" s="417" t="s">
        <v>1527</v>
      </c>
      <c r="F266" s="416" t="s">
        <v>1528</v>
      </c>
      <c r="G266" s="416" t="s">
        <v>1529</v>
      </c>
      <c r="H266" s="420"/>
      <c r="I266" s="314"/>
      <c r="J266" s="314" t="s">
        <v>87</v>
      </c>
      <c r="K266" s="314">
        <v>0</v>
      </c>
      <c r="L266" s="314">
        <v>710000000</v>
      </c>
      <c r="M266" s="314" t="s">
        <v>1380</v>
      </c>
      <c r="N266" s="415" t="s">
        <v>1530</v>
      </c>
      <c r="O266" s="314" t="s">
        <v>1443</v>
      </c>
      <c r="P266" s="314" t="s">
        <v>149</v>
      </c>
      <c r="Q266" s="314" t="s">
        <v>1442</v>
      </c>
      <c r="R266" s="55" t="s">
        <v>151</v>
      </c>
      <c r="S266" s="326">
        <v>166</v>
      </c>
      <c r="T266" s="314" t="s">
        <v>1407</v>
      </c>
      <c r="U266" s="327">
        <f>186000-124022</f>
        <v>61978</v>
      </c>
      <c r="V266" s="328">
        <v>120</v>
      </c>
      <c r="W266" s="328">
        <f t="shared" ref="W266" si="17">U266*V266</f>
        <v>7437360</v>
      </c>
      <c r="X266" s="328">
        <f t="shared" ref="X266:X303" si="18">W266*1.12</f>
        <v>8329843.2000000011</v>
      </c>
      <c r="Y266" s="314"/>
      <c r="Z266" s="314">
        <v>2015</v>
      </c>
      <c r="AA266" s="314"/>
      <c r="AB266" s="304" t="s">
        <v>634</v>
      </c>
      <c r="AC266" s="314"/>
      <c r="AD266" s="329" t="s">
        <v>178</v>
      </c>
      <c r="AE266" s="325">
        <v>210003608</v>
      </c>
      <c r="AF266" s="325"/>
    </row>
    <row r="267" spans="1:32" s="276" customFormat="1" ht="165.95" customHeight="1">
      <c r="A267" s="304" t="s">
        <v>1338</v>
      </c>
      <c r="B267" s="304" t="s">
        <v>179</v>
      </c>
      <c r="C267" s="304" t="s">
        <v>1444</v>
      </c>
      <c r="D267" s="304" t="s">
        <v>1445</v>
      </c>
      <c r="E267" s="278" t="s">
        <v>1446</v>
      </c>
      <c r="F267" s="278" t="s">
        <v>1447</v>
      </c>
      <c r="G267" s="278" t="s">
        <v>1448</v>
      </c>
      <c r="H267" s="278"/>
      <c r="I267" s="278"/>
      <c r="J267" s="278" t="s">
        <v>81</v>
      </c>
      <c r="K267" s="278">
        <v>100</v>
      </c>
      <c r="L267" s="290">
        <v>271010000</v>
      </c>
      <c r="M267" s="280" t="s">
        <v>1405</v>
      </c>
      <c r="N267" s="278" t="s">
        <v>624</v>
      </c>
      <c r="O267" s="278" t="s">
        <v>1385</v>
      </c>
      <c r="P267" s="278" t="s">
        <v>149</v>
      </c>
      <c r="Q267" s="278" t="s">
        <v>1382</v>
      </c>
      <c r="R267" s="55" t="s">
        <v>1546</v>
      </c>
      <c r="S267" s="291" t="s">
        <v>1449</v>
      </c>
      <c r="T267" s="278" t="s">
        <v>1407</v>
      </c>
      <c r="U267" s="281">
        <v>40</v>
      </c>
      <c r="V267" s="282">
        <v>193</v>
      </c>
      <c r="W267" s="282">
        <f t="shared" ref="W267:W303" si="19">V267*U267</f>
        <v>7720</v>
      </c>
      <c r="X267" s="282">
        <f t="shared" si="18"/>
        <v>8646.4000000000015</v>
      </c>
      <c r="Y267" s="278" t="s">
        <v>738</v>
      </c>
      <c r="Z267" s="278">
        <v>2015</v>
      </c>
      <c r="AA267" s="278"/>
      <c r="AB267" s="278" t="s">
        <v>634</v>
      </c>
      <c r="AC267" s="278"/>
      <c r="AD267" s="278" t="s">
        <v>178</v>
      </c>
      <c r="AE267" s="278" t="s">
        <v>1450</v>
      </c>
      <c r="AF267" s="303" t="s">
        <v>1451</v>
      </c>
    </row>
    <row r="268" spans="1:32" s="276" customFormat="1" ht="165.95" customHeight="1">
      <c r="A268" s="304" t="s">
        <v>1339</v>
      </c>
      <c r="B268" s="304" t="s">
        <v>179</v>
      </c>
      <c r="C268" s="304" t="s">
        <v>1444</v>
      </c>
      <c r="D268" s="304" t="s">
        <v>1445</v>
      </c>
      <c r="E268" s="304" t="s">
        <v>1446</v>
      </c>
      <c r="F268" s="304" t="s">
        <v>1447</v>
      </c>
      <c r="G268" s="304" t="s">
        <v>1448</v>
      </c>
      <c r="H268" s="304"/>
      <c r="I268" s="304"/>
      <c r="J268" s="304" t="s">
        <v>81</v>
      </c>
      <c r="K268" s="304">
        <v>100</v>
      </c>
      <c r="L268" s="330">
        <v>271010000</v>
      </c>
      <c r="M268" s="307" t="s">
        <v>1405</v>
      </c>
      <c r="N268" s="304" t="s">
        <v>624</v>
      </c>
      <c r="O268" s="304" t="s">
        <v>670</v>
      </c>
      <c r="P268" s="304" t="s">
        <v>149</v>
      </c>
      <c r="Q268" s="304" t="s">
        <v>1382</v>
      </c>
      <c r="R268" s="55" t="s">
        <v>1546</v>
      </c>
      <c r="S268" s="331" t="s">
        <v>1449</v>
      </c>
      <c r="T268" s="304" t="s">
        <v>1407</v>
      </c>
      <c r="U268" s="308">
        <f>2970-1803</f>
        <v>1167</v>
      </c>
      <c r="V268" s="309">
        <v>193</v>
      </c>
      <c r="W268" s="309">
        <f t="shared" si="19"/>
        <v>225231</v>
      </c>
      <c r="X268" s="309">
        <f t="shared" si="18"/>
        <v>252258.72000000003</v>
      </c>
      <c r="Y268" s="304" t="s">
        <v>738</v>
      </c>
      <c r="Z268" s="304">
        <v>2015</v>
      </c>
      <c r="AA268" s="304"/>
      <c r="AB268" s="304" t="s">
        <v>634</v>
      </c>
      <c r="AC268" s="304"/>
      <c r="AD268" s="304" t="s">
        <v>178</v>
      </c>
      <c r="AE268" s="304" t="s">
        <v>1450</v>
      </c>
      <c r="AF268" s="310" t="s">
        <v>1451</v>
      </c>
    </row>
    <row r="269" spans="1:32" s="276" customFormat="1" ht="165.95" customHeight="1">
      <c r="A269" s="304" t="s">
        <v>1340</v>
      </c>
      <c r="B269" s="304" t="s">
        <v>179</v>
      </c>
      <c r="C269" s="304" t="s">
        <v>1444</v>
      </c>
      <c r="D269" s="304" t="s">
        <v>1445</v>
      </c>
      <c r="E269" s="304" t="s">
        <v>1446</v>
      </c>
      <c r="F269" s="304" t="s">
        <v>1447</v>
      </c>
      <c r="G269" s="304" t="s">
        <v>1448</v>
      </c>
      <c r="H269" s="304"/>
      <c r="I269" s="304"/>
      <c r="J269" s="304" t="s">
        <v>81</v>
      </c>
      <c r="K269" s="304">
        <v>100</v>
      </c>
      <c r="L269" s="330">
        <v>271010000</v>
      </c>
      <c r="M269" s="307" t="s">
        <v>1405</v>
      </c>
      <c r="N269" s="304" t="s">
        <v>624</v>
      </c>
      <c r="O269" s="304" t="s">
        <v>674</v>
      </c>
      <c r="P269" s="304" t="s">
        <v>149</v>
      </c>
      <c r="Q269" s="304" t="s">
        <v>1382</v>
      </c>
      <c r="R269" s="55" t="s">
        <v>1546</v>
      </c>
      <c r="S269" s="331" t="s">
        <v>1449</v>
      </c>
      <c r="T269" s="304" t="s">
        <v>1407</v>
      </c>
      <c r="U269" s="308">
        <f>2465-130</f>
        <v>2335</v>
      </c>
      <c r="V269" s="309">
        <v>193</v>
      </c>
      <c r="W269" s="309">
        <f t="shared" si="19"/>
        <v>450655</v>
      </c>
      <c r="X269" s="309">
        <f t="shared" si="18"/>
        <v>504733.60000000003</v>
      </c>
      <c r="Y269" s="304" t="s">
        <v>738</v>
      </c>
      <c r="Z269" s="304">
        <v>2015</v>
      </c>
      <c r="AA269" s="304"/>
      <c r="AB269" s="304" t="s">
        <v>634</v>
      </c>
      <c r="AC269" s="304"/>
      <c r="AD269" s="304" t="s">
        <v>178</v>
      </c>
      <c r="AE269" s="304" t="s">
        <v>1450</v>
      </c>
      <c r="AF269" s="310" t="s">
        <v>1451</v>
      </c>
    </row>
    <row r="270" spans="1:32" s="276" customFormat="1" ht="165.95" customHeight="1">
      <c r="A270" s="304" t="s">
        <v>1341</v>
      </c>
      <c r="B270" s="304" t="s">
        <v>179</v>
      </c>
      <c r="C270" s="304" t="s">
        <v>1444</v>
      </c>
      <c r="D270" s="304" t="s">
        <v>1445</v>
      </c>
      <c r="E270" s="304" t="s">
        <v>1446</v>
      </c>
      <c r="F270" s="304" t="s">
        <v>1447</v>
      </c>
      <c r="G270" s="304" t="s">
        <v>1448</v>
      </c>
      <c r="H270" s="304"/>
      <c r="I270" s="304"/>
      <c r="J270" s="304" t="s">
        <v>81</v>
      </c>
      <c r="K270" s="304">
        <v>100</v>
      </c>
      <c r="L270" s="330">
        <v>271010000</v>
      </c>
      <c r="M270" s="307" t="s">
        <v>1405</v>
      </c>
      <c r="N270" s="304" t="s">
        <v>624</v>
      </c>
      <c r="O270" s="304" t="s">
        <v>675</v>
      </c>
      <c r="P270" s="304" t="s">
        <v>149</v>
      </c>
      <c r="Q270" s="304" t="s">
        <v>1382</v>
      </c>
      <c r="R270" s="55" t="s">
        <v>1546</v>
      </c>
      <c r="S270" s="331" t="s">
        <v>1449</v>
      </c>
      <c r="T270" s="304" t="s">
        <v>1407</v>
      </c>
      <c r="U270" s="308">
        <f>1965-1197</f>
        <v>768</v>
      </c>
      <c r="V270" s="309">
        <v>193</v>
      </c>
      <c r="W270" s="309">
        <f t="shared" si="19"/>
        <v>148224</v>
      </c>
      <c r="X270" s="309">
        <f t="shared" si="18"/>
        <v>166010.88</v>
      </c>
      <c r="Y270" s="304" t="s">
        <v>738</v>
      </c>
      <c r="Z270" s="304">
        <v>2015</v>
      </c>
      <c r="AA270" s="304"/>
      <c r="AB270" s="304" t="s">
        <v>634</v>
      </c>
      <c r="AC270" s="304"/>
      <c r="AD270" s="304" t="s">
        <v>178</v>
      </c>
      <c r="AE270" s="304" t="s">
        <v>1450</v>
      </c>
      <c r="AF270" s="310" t="s">
        <v>1451</v>
      </c>
    </row>
    <row r="271" spans="1:32" s="276" customFormat="1" ht="165.95" customHeight="1">
      <c r="A271" s="304" t="s">
        <v>1342</v>
      </c>
      <c r="B271" s="304" t="s">
        <v>179</v>
      </c>
      <c r="C271" s="304" t="s">
        <v>1444</v>
      </c>
      <c r="D271" s="304" t="s">
        <v>1445</v>
      </c>
      <c r="E271" s="304" t="s">
        <v>1446</v>
      </c>
      <c r="F271" s="304" t="s">
        <v>1447</v>
      </c>
      <c r="G271" s="304" t="s">
        <v>1448</v>
      </c>
      <c r="H271" s="304"/>
      <c r="I271" s="304"/>
      <c r="J271" s="304" t="s">
        <v>81</v>
      </c>
      <c r="K271" s="304">
        <v>100</v>
      </c>
      <c r="L271" s="306">
        <v>151010000</v>
      </c>
      <c r="M271" s="307" t="s">
        <v>83</v>
      </c>
      <c r="N271" s="304" t="s">
        <v>624</v>
      </c>
      <c r="O271" s="304" t="s">
        <v>682</v>
      </c>
      <c r="P271" s="304" t="s">
        <v>149</v>
      </c>
      <c r="Q271" s="304" t="s">
        <v>1382</v>
      </c>
      <c r="R271" s="55" t="s">
        <v>1546</v>
      </c>
      <c r="S271" s="331" t="s">
        <v>1449</v>
      </c>
      <c r="T271" s="304" t="s">
        <v>1407</v>
      </c>
      <c r="U271" s="308">
        <v>2345</v>
      </c>
      <c r="V271" s="309">
        <v>193</v>
      </c>
      <c r="W271" s="309">
        <f t="shared" si="19"/>
        <v>452585</v>
      </c>
      <c r="X271" s="309">
        <f t="shared" si="18"/>
        <v>506895.20000000007</v>
      </c>
      <c r="Y271" s="304" t="s">
        <v>738</v>
      </c>
      <c r="Z271" s="304">
        <v>2015</v>
      </c>
      <c r="AA271" s="304"/>
      <c r="AB271" s="304" t="s">
        <v>634</v>
      </c>
      <c r="AC271" s="304"/>
      <c r="AD271" s="304" t="s">
        <v>178</v>
      </c>
      <c r="AE271" s="304" t="s">
        <v>1450</v>
      </c>
      <c r="AF271" s="310" t="s">
        <v>1451</v>
      </c>
    </row>
    <row r="272" spans="1:32" s="276" customFormat="1" ht="165.95" customHeight="1">
      <c r="A272" s="304" t="s">
        <v>1343</v>
      </c>
      <c r="B272" s="304" t="s">
        <v>179</v>
      </c>
      <c r="C272" s="304" t="s">
        <v>1444</v>
      </c>
      <c r="D272" s="304" t="s">
        <v>1445</v>
      </c>
      <c r="E272" s="304" t="s">
        <v>1446</v>
      </c>
      <c r="F272" s="304" t="s">
        <v>1447</v>
      </c>
      <c r="G272" s="304" t="s">
        <v>1448</v>
      </c>
      <c r="H272" s="304"/>
      <c r="I272" s="304"/>
      <c r="J272" s="304" t="s">
        <v>81</v>
      </c>
      <c r="K272" s="304">
        <v>100</v>
      </c>
      <c r="L272" s="306">
        <v>751000000</v>
      </c>
      <c r="M272" s="307" t="s">
        <v>84</v>
      </c>
      <c r="N272" s="304" t="s">
        <v>624</v>
      </c>
      <c r="O272" s="304" t="s">
        <v>688</v>
      </c>
      <c r="P272" s="304" t="s">
        <v>149</v>
      </c>
      <c r="Q272" s="304" t="s">
        <v>1382</v>
      </c>
      <c r="R272" s="55" t="s">
        <v>1546</v>
      </c>
      <c r="S272" s="331" t="s">
        <v>1449</v>
      </c>
      <c r="T272" s="304" t="s">
        <v>1407</v>
      </c>
      <c r="U272" s="308">
        <f>890-72</f>
        <v>818</v>
      </c>
      <c r="V272" s="309">
        <v>193</v>
      </c>
      <c r="W272" s="309">
        <f t="shared" si="19"/>
        <v>157874</v>
      </c>
      <c r="X272" s="309">
        <f t="shared" si="18"/>
        <v>176818.88</v>
      </c>
      <c r="Y272" s="304" t="s">
        <v>738</v>
      </c>
      <c r="Z272" s="304">
        <v>2015</v>
      </c>
      <c r="AA272" s="304"/>
      <c r="AB272" s="304" t="s">
        <v>634</v>
      </c>
      <c r="AC272" s="304"/>
      <c r="AD272" s="304" t="s">
        <v>178</v>
      </c>
      <c r="AE272" s="304" t="s">
        <v>1450</v>
      </c>
      <c r="AF272" s="310" t="s">
        <v>1451</v>
      </c>
    </row>
    <row r="273" spans="1:32" s="276" customFormat="1" ht="165.95" customHeight="1">
      <c r="A273" s="304" t="s">
        <v>1344</v>
      </c>
      <c r="B273" s="304" t="s">
        <v>179</v>
      </c>
      <c r="C273" s="304" t="s">
        <v>1444</v>
      </c>
      <c r="D273" s="304" t="s">
        <v>1445</v>
      </c>
      <c r="E273" s="304" t="s">
        <v>1446</v>
      </c>
      <c r="F273" s="304" t="s">
        <v>1447</v>
      </c>
      <c r="G273" s="304" t="s">
        <v>1448</v>
      </c>
      <c r="H273" s="304"/>
      <c r="I273" s="304"/>
      <c r="J273" s="304" t="s">
        <v>81</v>
      </c>
      <c r="K273" s="304">
        <v>100</v>
      </c>
      <c r="L273" s="306">
        <v>751000000</v>
      </c>
      <c r="M273" s="307" t="s">
        <v>84</v>
      </c>
      <c r="N273" s="304" t="s">
        <v>624</v>
      </c>
      <c r="O273" s="304" t="s">
        <v>689</v>
      </c>
      <c r="P273" s="304" t="s">
        <v>149</v>
      </c>
      <c r="Q273" s="304" t="s">
        <v>1382</v>
      </c>
      <c r="R273" s="55" t="s">
        <v>1546</v>
      </c>
      <c r="S273" s="331" t="s">
        <v>1449</v>
      </c>
      <c r="T273" s="304" t="s">
        <v>1407</v>
      </c>
      <c r="U273" s="308">
        <v>1060</v>
      </c>
      <c r="V273" s="309">
        <v>193</v>
      </c>
      <c r="W273" s="309">
        <f t="shared" si="19"/>
        <v>204580</v>
      </c>
      <c r="X273" s="309">
        <f t="shared" si="18"/>
        <v>229129.60000000003</v>
      </c>
      <c r="Y273" s="304" t="s">
        <v>738</v>
      </c>
      <c r="Z273" s="304">
        <v>2015</v>
      </c>
      <c r="AA273" s="304"/>
      <c r="AB273" s="304" t="s">
        <v>634</v>
      </c>
      <c r="AC273" s="304"/>
      <c r="AD273" s="304" t="s">
        <v>178</v>
      </c>
      <c r="AE273" s="304" t="s">
        <v>1450</v>
      </c>
      <c r="AF273" s="310" t="s">
        <v>1451</v>
      </c>
    </row>
    <row r="274" spans="1:32" s="276" customFormat="1" ht="165.95" customHeight="1">
      <c r="A274" s="283" t="s">
        <v>1345</v>
      </c>
      <c r="B274" s="304" t="s">
        <v>179</v>
      </c>
      <c r="C274" s="304" t="s">
        <v>1444</v>
      </c>
      <c r="D274" s="304" t="s">
        <v>1445</v>
      </c>
      <c r="E274" s="304" t="s">
        <v>1446</v>
      </c>
      <c r="F274" s="304" t="s">
        <v>1447</v>
      </c>
      <c r="G274" s="304" t="s">
        <v>1448</v>
      </c>
      <c r="H274" s="304"/>
      <c r="I274" s="304"/>
      <c r="J274" s="304" t="s">
        <v>81</v>
      </c>
      <c r="K274" s="304">
        <v>100</v>
      </c>
      <c r="L274" s="306">
        <v>751000000</v>
      </c>
      <c r="M274" s="307" t="s">
        <v>84</v>
      </c>
      <c r="N274" s="304" t="s">
        <v>624</v>
      </c>
      <c r="O274" s="304" t="s">
        <v>690</v>
      </c>
      <c r="P274" s="304" t="s">
        <v>149</v>
      </c>
      <c r="Q274" s="304" t="s">
        <v>1382</v>
      </c>
      <c r="R274" s="55" t="s">
        <v>1546</v>
      </c>
      <c r="S274" s="331" t="s">
        <v>1449</v>
      </c>
      <c r="T274" s="304" t="s">
        <v>1407</v>
      </c>
      <c r="U274" s="308">
        <f>1475-226</f>
        <v>1249</v>
      </c>
      <c r="V274" s="309">
        <v>193</v>
      </c>
      <c r="W274" s="309">
        <f t="shared" si="19"/>
        <v>241057</v>
      </c>
      <c r="X274" s="309">
        <f t="shared" si="18"/>
        <v>269983.84000000003</v>
      </c>
      <c r="Y274" s="304" t="s">
        <v>738</v>
      </c>
      <c r="Z274" s="304">
        <v>2015</v>
      </c>
      <c r="AA274" s="304"/>
      <c r="AB274" s="304" t="s">
        <v>634</v>
      </c>
      <c r="AC274" s="304"/>
      <c r="AD274" s="304" t="s">
        <v>178</v>
      </c>
      <c r="AE274" s="304" t="s">
        <v>1450</v>
      </c>
      <c r="AF274" s="310" t="s">
        <v>1451</v>
      </c>
    </row>
    <row r="275" spans="1:32" s="276" customFormat="1" ht="165.95" customHeight="1">
      <c r="A275" s="283" t="s">
        <v>1346</v>
      </c>
      <c r="B275" s="304" t="s">
        <v>179</v>
      </c>
      <c r="C275" s="304" t="s">
        <v>1444</v>
      </c>
      <c r="D275" s="304" t="s">
        <v>1445</v>
      </c>
      <c r="E275" s="304" t="s">
        <v>1446</v>
      </c>
      <c r="F275" s="304" t="s">
        <v>1447</v>
      </c>
      <c r="G275" s="304" t="s">
        <v>1448</v>
      </c>
      <c r="H275" s="304"/>
      <c r="I275" s="304"/>
      <c r="J275" s="304" t="s">
        <v>81</v>
      </c>
      <c r="K275" s="304">
        <v>100</v>
      </c>
      <c r="L275" s="306">
        <v>271010000</v>
      </c>
      <c r="M275" s="307" t="s">
        <v>1413</v>
      </c>
      <c r="N275" s="304" t="s">
        <v>624</v>
      </c>
      <c r="O275" s="304" t="s">
        <v>1390</v>
      </c>
      <c r="P275" s="304" t="s">
        <v>149</v>
      </c>
      <c r="Q275" s="304" t="s">
        <v>1382</v>
      </c>
      <c r="R275" s="55" t="s">
        <v>1546</v>
      </c>
      <c r="S275" s="331" t="s">
        <v>1449</v>
      </c>
      <c r="T275" s="304" t="s">
        <v>1407</v>
      </c>
      <c r="U275" s="308">
        <v>25</v>
      </c>
      <c r="V275" s="309">
        <v>193</v>
      </c>
      <c r="W275" s="309">
        <f t="shared" si="19"/>
        <v>4825</v>
      </c>
      <c r="X275" s="309">
        <f t="shared" si="18"/>
        <v>5404.0000000000009</v>
      </c>
      <c r="Y275" s="304" t="s">
        <v>738</v>
      </c>
      <c r="Z275" s="304">
        <v>2015</v>
      </c>
      <c r="AA275" s="304"/>
      <c r="AB275" s="304" t="s">
        <v>634</v>
      </c>
      <c r="AC275" s="304"/>
      <c r="AD275" s="304" t="s">
        <v>178</v>
      </c>
      <c r="AE275" s="304" t="s">
        <v>1450</v>
      </c>
      <c r="AF275" s="310" t="s">
        <v>1451</v>
      </c>
    </row>
    <row r="276" spans="1:32" s="276" customFormat="1" ht="165.95" customHeight="1">
      <c r="A276" s="283" t="s">
        <v>1347</v>
      </c>
      <c r="B276" s="304" t="s">
        <v>179</v>
      </c>
      <c r="C276" s="304" t="s">
        <v>1444</v>
      </c>
      <c r="D276" s="304" t="s">
        <v>1445</v>
      </c>
      <c r="E276" s="304" t="s">
        <v>1446</v>
      </c>
      <c r="F276" s="304" t="s">
        <v>1447</v>
      </c>
      <c r="G276" s="304" t="s">
        <v>1448</v>
      </c>
      <c r="H276" s="304"/>
      <c r="I276" s="304"/>
      <c r="J276" s="304" t="s">
        <v>81</v>
      </c>
      <c r="K276" s="304">
        <v>100</v>
      </c>
      <c r="L276" s="306">
        <v>271010000</v>
      </c>
      <c r="M276" s="307" t="s">
        <v>1413</v>
      </c>
      <c r="N276" s="304" t="s">
        <v>624</v>
      </c>
      <c r="O276" s="304" t="s">
        <v>1391</v>
      </c>
      <c r="P276" s="304" t="s">
        <v>149</v>
      </c>
      <c r="Q276" s="304" t="s">
        <v>1382</v>
      </c>
      <c r="R276" s="55" t="s">
        <v>1546</v>
      </c>
      <c r="S276" s="331" t="s">
        <v>1449</v>
      </c>
      <c r="T276" s="304" t="s">
        <v>1407</v>
      </c>
      <c r="U276" s="308">
        <v>105</v>
      </c>
      <c r="V276" s="309">
        <v>193</v>
      </c>
      <c r="W276" s="309">
        <f t="shared" si="19"/>
        <v>20265</v>
      </c>
      <c r="X276" s="309">
        <f t="shared" si="18"/>
        <v>22696.800000000003</v>
      </c>
      <c r="Y276" s="304" t="s">
        <v>738</v>
      </c>
      <c r="Z276" s="304">
        <v>2015</v>
      </c>
      <c r="AA276" s="304"/>
      <c r="AB276" s="304" t="s">
        <v>634</v>
      </c>
      <c r="AC276" s="304"/>
      <c r="AD276" s="304" t="s">
        <v>178</v>
      </c>
      <c r="AE276" s="304" t="s">
        <v>1450</v>
      </c>
      <c r="AF276" s="310" t="s">
        <v>1451</v>
      </c>
    </row>
    <row r="277" spans="1:32" s="276" customFormat="1" ht="165.95" customHeight="1">
      <c r="A277" s="283" t="s">
        <v>1348</v>
      </c>
      <c r="B277" s="304" t="s">
        <v>179</v>
      </c>
      <c r="C277" s="304" t="s">
        <v>1444</v>
      </c>
      <c r="D277" s="304" t="s">
        <v>1445</v>
      </c>
      <c r="E277" s="304" t="s">
        <v>1446</v>
      </c>
      <c r="F277" s="304" t="s">
        <v>1447</v>
      </c>
      <c r="G277" s="304" t="s">
        <v>1448</v>
      </c>
      <c r="H277" s="304"/>
      <c r="I277" s="304"/>
      <c r="J277" s="304" t="s">
        <v>81</v>
      </c>
      <c r="K277" s="304">
        <v>100</v>
      </c>
      <c r="L277" s="306">
        <v>431010000</v>
      </c>
      <c r="M277" s="307" t="s">
        <v>709</v>
      </c>
      <c r="N277" s="304" t="s">
        <v>624</v>
      </c>
      <c r="O277" s="304" t="s">
        <v>709</v>
      </c>
      <c r="P277" s="304" t="s">
        <v>149</v>
      </c>
      <c r="Q277" s="304" t="s">
        <v>1382</v>
      </c>
      <c r="R277" s="55" t="s">
        <v>1546</v>
      </c>
      <c r="S277" s="331" t="s">
        <v>1449</v>
      </c>
      <c r="T277" s="304" t="s">
        <v>1407</v>
      </c>
      <c r="U277" s="308">
        <v>635</v>
      </c>
      <c r="V277" s="309">
        <v>193</v>
      </c>
      <c r="W277" s="309">
        <f t="shared" si="19"/>
        <v>122555</v>
      </c>
      <c r="X277" s="309">
        <f t="shared" si="18"/>
        <v>137261.6</v>
      </c>
      <c r="Y277" s="304" t="s">
        <v>738</v>
      </c>
      <c r="Z277" s="304">
        <v>2015</v>
      </c>
      <c r="AA277" s="304"/>
      <c r="AB277" s="304" t="s">
        <v>634</v>
      </c>
      <c r="AC277" s="304"/>
      <c r="AD277" s="304" t="s">
        <v>178</v>
      </c>
      <c r="AE277" s="304" t="s">
        <v>1450</v>
      </c>
      <c r="AF277" s="310" t="s">
        <v>1451</v>
      </c>
    </row>
    <row r="278" spans="1:32" s="276" customFormat="1" ht="165.95" customHeight="1">
      <c r="A278" s="283" t="s">
        <v>1349</v>
      </c>
      <c r="B278" s="304" t="s">
        <v>179</v>
      </c>
      <c r="C278" s="304" t="s">
        <v>1444</v>
      </c>
      <c r="D278" s="304" t="s">
        <v>1445</v>
      </c>
      <c r="E278" s="304" t="s">
        <v>1446</v>
      </c>
      <c r="F278" s="304" t="s">
        <v>1447</v>
      </c>
      <c r="G278" s="304" t="s">
        <v>1448</v>
      </c>
      <c r="H278" s="304"/>
      <c r="I278" s="304"/>
      <c r="J278" s="304" t="s">
        <v>81</v>
      </c>
      <c r="K278" s="304">
        <v>100</v>
      </c>
      <c r="L278" s="306">
        <v>471010000</v>
      </c>
      <c r="M278" s="307" t="s">
        <v>1414</v>
      </c>
      <c r="N278" s="304" t="s">
        <v>624</v>
      </c>
      <c r="O278" s="304" t="s">
        <v>693</v>
      </c>
      <c r="P278" s="304" t="s">
        <v>149</v>
      </c>
      <c r="Q278" s="304" t="s">
        <v>1382</v>
      </c>
      <c r="R278" s="55" t="s">
        <v>1546</v>
      </c>
      <c r="S278" s="331" t="s">
        <v>1449</v>
      </c>
      <c r="T278" s="304" t="s">
        <v>1407</v>
      </c>
      <c r="U278" s="308">
        <f>445-44</f>
        <v>401</v>
      </c>
      <c r="V278" s="309">
        <v>193</v>
      </c>
      <c r="W278" s="309">
        <f t="shared" si="19"/>
        <v>77393</v>
      </c>
      <c r="X278" s="309">
        <f t="shared" si="18"/>
        <v>86680.16</v>
      </c>
      <c r="Y278" s="304" t="s">
        <v>738</v>
      </c>
      <c r="Z278" s="304">
        <v>2015</v>
      </c>
      <c r="AA278" s="304"/>
      <c r="AB278" s="304" t="s">
        <v>634</v>
      </c>
      <c r="AC278" s="304"/>
      <c r="AD278" s="304" t="s">
        <v>178</v>
      </c>
      <c r="AE278" s="304" t="s">
        <v>1450</v>
      </c>
      <c r="AF278" s="310" t="s">
        <v>1451</v>
      </c>
    </row>
    <row r="279" spans="1:32" s="276" customFormat="1" ht="165.95" customHeight="1">
      <c r="A279" s="283" t="s">
        <v>1350</v>
      </c>
      <c r="B279" s="304" t="s">
        <v>179</v>
      </c>
      <c r="C279" s="304" t="s">
        <v>1444</v>
      </c>
      <c r="D279" s="304" t="s">
        <v>1445</v>
      </c>
      <c r="E279" s="304" t="s">
        <v>1446</v>
      </c>
      <c r="F279" s="304" t="s">
        <v>1447</v>
      </c>
      <c r="G279" s="304" t="s">
        <v>1448</v>
      </c>
      <c r="H279" s="304"/>
      <c r="I279" s="304"/>
      <c r="J279" s="304" t="s">
        <v>81</v>
      </c>
      <c r="K279" s="304">
        <v>100</v>
      </c>
      <c r="L279" s="306">
        <v>471010000</v>
      </c>
      <c r="M279" s="307" t="s">
        <v>1414</v>
      </c>
      <c r="N279" s="304" t="s">
        <v>624</v>
      </c>
      <c r="O279" s="304" t="s">
        <v>694</v>
      </c>
      <c r="P279" s="304" t="s">
        <v>149</v>
      </c>
      <c r="Q279" s="304" t="s">
        <v>1382</v>
      </c>
      <c r="R279" s="55" t="s">
        <v>1546</v>
      </c>
      <c r="S279" s="331" t="s">
        <v>1449</v>
      </c>
      <c r="T279" s="304" t="s">
        <v>1407</v>
      </c>
      <c r="U279" s="308">
        <v>1015</v>
      </c>
      <c r="V279" s="309">
        <v>193</v>
      </c>
      <c r="W279" s="309">
        <f t="shared" si="19"/>
        <v>195895</v>
      </c>
      <c r="X279" s="309">
        <f t="shared" si="18"/>
        <v>219402.40000000002</v>
      </c>
      <c r="Y279" s="304" t="s">
        <v>738</v>
      </c>
      <c r="Z279" s="304">
        <v>2015</v>
      </c>
      <c r="AA279" s="304"/>
      <c r="AB279" s="304" t="s">
        <v>634</v>
      </c>
      <c r="AC279" s="304"/>
      <c r="AD279" s="304" t="s">
        <v>178</v>
      </c>
      <c r="AE279" s="304" t="s">
        <v>1450</v>
      </c>
      <c r="AF279" s="310" t="s">
        <v>1451</v>
      </c>
    </row>
    <row r="280" spans="1:32" s="276" customFormat="1" ht="165.95" customHeight="1">
      <c r="A280" s="283" t="s">
        <v>1351</v>
      </c>
      <c r="B280" s="304" t="s">
        <v>179</v>
      </c>
      <c r="C280" s="304" t="s">
        <v>1444</v>
      </c>
      <c r="D280" s="304" t="s">
        <v>1445</v>
      </c>
      <c r="E280" s="304" t="s">
        <v>1446</v>
      </c>
      <c r="F280" s="304" t="s">
        <v>1447</v>
      </c>
      <c r="G280" s="304" t="s">
        <v>1448</v>
      </c>
      <c r="H280" s="304"/>
      <c r="I280" s="304"/>
      <c r="J280" s="304" t="s">
        <v>81</v>
      </c>
      <c r="K280" s="304">
        <v>100</v>
      </c>
      <c r="L280" s="306">
        <v>471010000</v>
      </c>
      <c r="M280" s="307" t="s">
        <v>1414</v>
      </c>
      <c r="N280" s="304" t="s">
        <v>624</v>
      </c>
      <c r="O280" s="304" t="s">
        <v>695</v>
      </c>
      <c r="P280" s="304" t="s">
        <v>149</v>
      </c>
      <c r="Q280" s="304" t="s">
        <v>1382</v>
      </c>
      <c r="R280" s="55" t="s">
        <v>1546</v>
      </c>
      <c r="S280" s="331" t="s">
        <v>1449</v>
      </c>
      <c r="T280" s="304" t="s">
        <v>1407</v>
      </c>
      <c r="U280" s="308">
        <v>550</v>
      </c>
      <c r="V280" s="309">
        <v>193</v>
      </c>
      <c r="W280" s="309">
        <f t="shared" si="19"/>
        <v>106150</v>
      </c>
      <c r="X280" s="309">
        <f t="shared" si="18"/>
        <v>118888.00000000001</v>
      </c>
      <c r="Y280" s="304" t="s">
        <v>738</v>
      </c>
      <c r="Z280" s="304">
        <v>2015</v>
      </c>
      <c r="AA280" s="304"/>
      <c r="AB280" s="304" t="s">
        <v>634</v>
      </c>
      <c r="AC280" s="304"/>
      <c r="AD280" s="304" t="s">
        <v>178</v>
      </c>
      <c r="AE280" s="304" t="s">
        <v>1450</v>
      </c>
      <c r="AF280" s="310" t="s">
        <v>1451</v>
      </c>
    </row>
    <row r="281" spans="1:32" s="276" customFormat="1" ht="165.95" customHeight="1">
      <c r="A281" s="283" t="s">
        <v>1352</v>
      </c>
      <c r="B281" s="304" t="s">
        <v>179</v>
      </c>
      <c r="C281" s="304" t="s">
        <v>1444</v>
      </c>
      <c r="D281" s="304" t="s">
        <v>1445</v>
      </c>
      <c r="E281" s="304" t="s">
        <v>1446</v>
      </c>
      <c r="F281" s="304" t="s">
        <v>1447</v>
      </c>
      <c r="G281" s="304" t="s">
        <v>1448</v>
      </c>
      <c r="H281" s="304"/>
      <c r="I281" s="304"/>
      <c r="J281" s="304" t="s">
        <v>81</v>
      </c>
      <c r="K281" s="304">
        <v>100</v>
      </c>
      <c r="L281" s="306">
        <v>311010000</v>
      </c>
      <c r="M281" s="307" t="s">
        <v>1415</v>
      </c>
      <c r="N281" s="304" t="s">
        <v>624</v>
      </c>
      <c r="O281" s="304" t="s">
        <v>696</v>
      </c>
      <c r="P281" s="304" t="s">
        <v>149</v>
      </c>
      <c r="Q281" s="304" t="s">
        <v>1382</v>
      </c>
      <c r="R281" s="55" t="s">
        <v>1546</v>
      </c>
      <c r="S281" s="331" t="s">
        <v>1449</v>
      </c>
      <c r="T281" s="304" t="s">
        <v>1407</v>
      </c>
      <c r="U281" s="308">
        <f>2710-646</f>
        <v>2064</v>
      </c>
      <c r="V281" s="309">
        <v>193</v>
      </c>
      <c r="W281" s="309">
        <f t="shared" si="19"/>
        <v>398352</v>
      </c>
      <c r="X281" s="309">
        <f t="shared" si="18"/>
        <v>446154.24000000005</v>
      </c>
      <c r="Y281" s="304" t="s">
        <v>738</v>
      </c>
      <c r="Z281" s="304">
        <v>2015</v>
      </c>
      <c r="AA281" s="304"/>
      <c r="AB281" s="304" t="s">
        <v>634</v>
      </c>
      <c r="AC281" s="304"/>
      <c r="AD281" s="304" t="s">
        <v>178</v>
      </c>
      <c r="AE281" s="304" t="s">
        <v>1450</v>
      </c>
      <c r="AF281" s="310" t="s">
        <v>1451</v>
      </c>
    </row>
    <row r="282" spans="1:32" s="276" customFormat="1" ht="165.95" customHeight="1">
      <c r="A282" s="283" t="s">
        <v>1353</v>
      </c>
      <c r="B282" s="304" t="s">
        <v>179</v>
      </c>
      <c r="C282" s="304" t="s">
        <v>1444</v>
      </c>
      <c r="D282" s="304" t="s">
        <v>1445</v>
      </c>
      <c r="E282" s="304" t="s">
        <v>1446</v>
      </c>
      <c r="F282" s="304" t="s">
        <v>1447</v>
      </c>
      <c r="G282" s="304" t="s">
        <v>1448</v>
      </c>
      <c r="H282" s="304"/>
      <c r="I282" s="304"/>
      <c r="J282" s="304" t="s">
        <v>81</v>
      </c>
      <c r="K282" s="304">
        <v>100</v>
      </c>
      <c r="L282" s="306">
        <v>511010000</v>
      </c>
      <c r="M282" s="307" t="s">
        <v>1416</v>
      </c>
      <c r="N282" s="304" t="s">
        <v>624</v>
      </c>
      <c r="O282" s="304" t="s">
        <v>712</v>
      </c>
      <c r="P282" s="304" t="s">
        <v>149</v>
      </c>
      <c r="Q282" s="304" t="s">
        <v>1382</v>
      </c>
      <c r="R282" s="55" t="s">
        <v>1546</v>
      </c>
      <c r="S282" s="331" t="s">
        <v>1449</v>
      </c>
      <c r="T282" s="304" t="s">
        <v>1407</v>
      </c>
      <c r="U282" s="308">
        <v>100</v>
      </c>
      <c r="V282" s="309">
        <v>193</v>
      </c>
      <c r="W282" s="309">
        <f t="shared" si="19"/>
        <v>19300</v>
      </c>
      <c r="X282" s="309">
        <f t="shared" si="18"/>
        <v>21616.000000000004</v>
      </c>
      <c r="Y282" s="304" t="s">
        <v>738</v>
      </c>
      <c r="Z282" s="304">
        <v>2015</v>
      </c>
      <c r="AA282" s="304"/>
      <c r="AB282" s="304" t="s">
        <v>634</v>
      </c>
      <c r="AC282" s="304"/>
      <c r="AD282" s="304" t="s">
        <v>178</v>
      </c>
      <c r="AE282" s="304" t="s">
        <v>1450</v>
      </c>
      <c r="AF282" s="310" t="s">
        <v>1451</v>
      </c>
    </row>
    <row r="283" spans="1:32" s="276" customFormat="1" ht="165.95" customHeight="1">
      <c r="A283" s="283" t="s">
        <v>1354</v>
      </c>
      <c r="B283" s="304" t="s">
        <v>179</v>
      </c>
      <c r="C283" s="304" t="s">
        <v>1444</v>
      </c>
      <c r="D283" s="304" t="s">
        <v>1445</v>
      </c>
      <c r="E283" s="304" t="s">
        <v>1446</v>
      </c>
      <c r="F283" s="304" t="s">
        <v>1447</v>
      </c>
      <c r="G283" s="304" t="s">
        <v>1448</v>
      </c>
      <c r="H283" s="304"/>
      <c r="I283" s="304"/>
      <c r="J283" s="304" t="s">
        <v>81</v>
      </c>
      <c r="K283" s="304">
        <v>100</v>
      </c>
      <c r="L283" s="306">
        <v>231010000</v>
      </c>
      <c r="M283" s="307" t="s">
        <v>1417</v>
      </c>
      <c r="N283" s="304" t="s">
        <v>624</v>
      </c>
      <c r="O283" s="304" t="s">
        <v>716</v>
      </c>
      <c r="P283" s="304" t="s">
        <v>149</v>
      </c>
      <c r="Q283" s="304" t="s">
        <v>1382</v>
      </c>
      <c r="R283" s="55" t="s">
        <v>1546</v>
      </c>
      <c r="S283" s="331" t="s">
        <v>1449</v>
      </c>
      <c r="T283" s="304" t="s">
        <v>1407</v>
      </c>
      <c r="U283" s="308">
        <v>75</v>
      </c>
      <c r="V283" s="309">
        <v>193</v>
      </c>
      <c r="W283" s="309">
        <f t="shared" si="19"/>
        <v>14475</v>
      </c>
      <c r="X283" s="309">
        <f t="shared" si="18"/>
        <v>16212.000000000002</v>
      </c>
      <c r="Y283" s="304" t="s">
        <v>738</v>
      </c>
      <c r="Z283" s="304">
        <v>2015</v>
      </c>
      <c r="AA283" s="304"/>
      <c r="AB283" s="304" t="s">
        <v>634</v>
      </c>
      <c r="AC283" s="304"/>
      <c r="AD283" s="304" t="s">
        <v>178</v>
      </c>
      <c r="AE283" s="304" t="s">
        <v>1450</v>
      </c>
      <c r="AF283" s="310" t="s">
        <v>1451</v>
      </c>
    </row>
    <row r="284" spans="1:32" s="276" customFormat="1" ht="165.95" customHeight="1">
      <c r="A284" s="283" t="s">
        <v>1355</v>
      </c>
      <c r="B284" s="304" t="s">
        <v>179</v>
      </c>
      <c r="C284" s="304" t="s">
        <v>1444</v>
      </c>
      <c r="D284" s="304" t="s">
        <v>1445</v>
      </c>
      <c r="E284" s="304" t="s">
        <v>1446</v>
      </c>
      <c r="F284" s="304" t="s">
        <v>1447</v>
      </c>
      <c r="G284" s="304" t="s">
        <v>1448</v>
      </c>
      <c r="H284" s="304"/>
      <c r="I284" s="304"/>
      <c r="J284" s="304" t="s">
        <v>81</v>
      </c>
      <c r="K284" s="304">
        <v>100</v>
      </c>
      <c r="L284" s="306">
        <v>231010000</v>
      </c>
      <c r="M284" s="307" t="s">
        <v>1417</v>
      </c>
      <c r="N284" s="304" t="s">
        <v>624</v>
      </c>
      <c r="O284" s="304" t="s">
        <v>718</v>
      </c>
      <c r="P284" s="304" t="s">
        <v>149</v>
      </c>
      <c r="Q284" s="304" t="s">
        <v>1382</v>
      </c>
      <c r="R284" s="55" t="s">
        <v>1546</v>
      </c>
      <c r="S284" s="331" t="s">
        <v>1449</v>
      </c>
      <c r="T284" s="304" t="s">
        <v>1407</v>
      </c>
      <c r="U284" s="308">
        <v>60</v>
      </c>
      <c r="V284" s="309">
        <v>193</v>
      </c>
      <c r="W284" s="309">
        <f t="shared" si="19"/>
        <v>11580</v>
      </c>
      <c r="X284" s="309">
        <f t="shared" si="18"/>
        <v>12969.6</v>
      </c>
      <c r="Y284" s="304" t="s">
        <v>738</v>
      </c>
      <c r="Z284" s="304">
        <v>2015</v>
      </c>
      <c r="AA284" s="304"/>
      <c r="AB284" s="304" t="s">
        <v>634</v>
      </c>
      <c r="AC284" s="304"/>
      <c r="AD284" s="304" t="s">
        <v>178</v>
      </c>
      <c r="AE284" s="304" t="s">
        <v>1450</v>
      </c>
      <c r="AF284" s="310" t="s">
        <v>1451</v>
      </c>
    </row>
    <row r="285" spans="1:32" s="276" customFormat="1" ht="165.95" customHeight="1">
      <c r="A285" s="283" t="s">
        <v>1356</v>
      </c>
      <c r="B285" s="304" t="s">
        <v>179</v>
      </c>
      <c r="C285" s="304" t="s">
        <v>1444</v>
      </c>
      <c r="D285" s="304" t="s">
        <v>1445</v>
      </c>
      <c r="E285" s="304" t="s">
        <v>1446</v>
      </c>
      <c r="F285" s="304" t="s">
        <v>1447</v>
      </c>
      <c r="G285" s="304" t="s">
        <v>1448</v>
      </c>
      <c r="H285" s="304"/>
      <c r="I285" s="304"/>
      <c r="J285" s="304" t="s">
        <v>81</v>
      </c>
      <c r="K285" s="304">
        <v>100</v>
      </c>
      <c r="L285" s="306">
        <v>231010000</v>
      </c>
      <c r="M285" s="307" t="s">
        <v>1417</v>
      </c>
      <c r="N285" s="304" t="s">
        <v>624</v>
      </c>
      <c r="O285" s="304" t="s">
        <v>715</v>
      </c>
      <c r="P285" s="304" t="s">
        <v>149</v>
      </c>
      <c r="Q285" s="304" t="s">
        <v>1382</v>
      </c>
      <c r="R285" s="55" t="s">
        <v>1546</v>
      </c>
      <c r="S285" s="331" t="s">
        <v>1449</v>
      </c>
      <c r="T285" s="304" t="s">
        <v>1407</v>
      </c>
      <c r="U285" s="308">
        <v>75</v>
      </c>
      <c r="V285" s="309">
        <v>193</v>
      </c>
      <c r="W285" s="309">
        <f t="shared" si="19"/>
        <v>14475</v>
      </c>
      <c r="X285" s="309">
        <f t="shared" si="18"/>
        <v>16212.000000000002</v>
      </c>
      <c r="Y285" s="304" t="s">
        <v>738</v>
      </c>
      <c r="Z285" s="304">
        <v>2015</v>
      </c>
      <c r="AA285" s="304"/>
      <c r="AB285" s="304" t="s">
        <v>634</v>
      </c>
      <c r="AC285" s="304"/>
      <c r="AD285" s="304" t="s">
        <v>178</v>
      </c>
      <c r="AE285" s="304" t="s">
        <v>1450</v>
      </c>
      <c r="AF285" s="310" t="s">
        <v>1451</v>
      </c>
    </row>
    <row r="286" spans="1:32" s="276" customFormat="1" ht="165.95" customHeight="1">
      <c r="A286" s="283" t="s">
        <v>1357</v>
      </c>
      <c r="B286" s="304" t="s">
        <v>179</v>
      </c>
      <c r="C286" s="305" t="s">
        <v>1452</v>
      </c>
      <c r="D286" s="304" t="s">
        <v>1453</v>
      </c>
      <c r="E286" s="304" t="s">
        <v>1454</v>
      </c>
      <c r="F286" s="304" t="s">
        <v>1455</v>
      </c>
      <c r="G286" s="304" t="s">
        <v>1456</v>
      </c>
      <c r="H286" s="304"/>
      <c r="I286" s="304"/>
      <c r="J286" s="304" t="s">
        <v>81</v>
      </c>
      <c r="K286" s="304">
        <v>100</v>
      </c>
      <c r="L286" s="330">
        <v>271010000</v>
      </c>
      <c r="M286" s="307" t="s">
        <v>1405</v>
      </c>
      <c r="N286" s="304" t="s">
        <v>624</v>
      </c>
      <c r="O286" s="304" t="s">
        <v>670</v>
      </c>
      <c r="P286" s="304" t="s">
        <v>149</v>
      </c>
      <c r="Q286" s="304" t="s">
        <v>1382</v>
      </c>
      <c r="R286" s="55" t="s">
        <v>1546</v>
      </c>
      <c r="S286" s="331" t="s">
        <v>1457</v>
      </c>
      <c r="T286" s="332" t="s">
        <v>1458</v>
      </c>
      <c r="U286" s="308">
        <f>1038-3</f>
        <v>1035</v>
      </c>
      <c r="V286" s="309">
        <v>540</v>
      </c>
      <c r="W286" s="309">
        <f t="shared" si="19"/>
        <v>558900</v>
      </c>
      <c r="X286" s="309">
        <f t="shared" si="18"/>
        <v>625968.00000000012</v>
      </c>
      <c r="Y286" s="304" t="s">
        <v>738</v>
      </c>
      <c r="Z286" s="304">
        <v>2015</v>
      </c>
      <c r="AA286" s="304"/>
      <c r="AB286" s="304" t="s">
        <v>634</v>
      </c>
      <c r="AC286" s="304"/>
      <c r="AD286" s="304" t="s">
        <v>178</v>
      </c>
      <c r="AE286" s="304" t="s">
        <v>1459</v>
      </c>
      <c r="AF286" s="310" t="s">
        <v>1453</v>
      </c>
    </row>
    <row r="287" spans="1:32" s="276" customFormat="1" ht="165.95" customHeight="1">
      <c r="A287" s="283" t="s">
        <v>1358</v>
      </c>
      <c r="B287" s="304" t="s">
        <v>179</v>
      </c>
      <c r="C287" s="305" t="s">
        <v>1452</v>
      </c>
      <c r="D287" s="304" t="s">
        <v>1453</v>
      </c>
      <c r="E287" s="304" t="s">
        <v>1454</v>
      </c>
      <c r="F287" s="304" t="s">
        <v>1455</v>
      </c>
      <c r="G287" s="304" t="s">
        <v>1456</v>
      </c>
      <c r="H287" s="304"/>
      <c r="I287" s="304"/>
      <c r="J287" s="304" t="s">
        <v>81</v>
      </c>
      <c r="K287" s="304">
        <v>100</v>
      </c>
      <c r="L287" s="330">
        <v>271010000</v>
      </c>
      <c r="M287" s="307" t="s">
        <v>1405</v>
      </c>
      <c r="N287" s="304" t="s">
        <v>624</v>
      </c>
      <c r="O287" s="304" t="s">
        <v>675</v>
      </c>
      <c r="P287" s="304" t="s">
        <v>149</v>
      </c>
      <c r="Q287" s="304" t="s">
        <v>1382</v>
      </c>
      <c r="R287" s="55" t="s">
        <v>1546</v>
      </c>
      <c r="S287" s="331" t="s">
        <v>1457</v>
      </c>
      <c r="T287" s="332" t="s">
        <v>1458</v>
      </c>
      <c r="U287" s="308">
        <f>465-165</f>
        <v>300</v>
      </c>
      <c r="V287" s="309">
        <v>540</v>
      </c>
      <c r="W287" s="309">
        <f t="shared" si="19"/>
        <v>162000</v>
      </c>
      <c r="X287" s="309">
        <f t="shared" si="18"/>
        <v>181440.00000000003</v>
      </c>
      <c r="Y287" s="304" t="s">
        <v>738</v>
      </c>
      <c r="Z287" s="304">
        <v>2015</v>
      </c>
      <c r="AA287" s="304"/>
      <c r="AB287" s="304" t="s">
        <v>634</v>
      </c>
      <c r="AC287" s="304"/>
      <c r="AD287" s="304" t="s">
        <v>178</v>
      </c>
      <c r="AE287" s="304" t="s">
        <v>1459</v>
      </c>
      <c r="AF287" s="310" t="s">
        <v>1453</v>
      </c>
    </row>
    <row r="288" spans="1:32" s="276" customFormat="1" ht="165.95" customHeight="1">
      <c r="A288" s="283" t="s">
        <v>1359</v>
      </c>
      <c r="B288" s="304" t="s">
        <v>179</v>
      </c>
      <c r="C288" s="305" t="s">
        <v>1452</v>
      </c>
      <c r="D288" s="304" t="s">
        <v>1453</v>
      </c>
      <c r="E288" s="304" t="s">
        <v>1454</v>
      </c>
      <c r="F288" s="304" t="s">
        <v>1455</v>
      </c>
      <c r="G288" s="304" t="s">
        <v>1456</v>
      </c>
      <c r="H288" s="304"/>
      <c r="I288" s="304"/>
      <c r="J288" s="304" t="s">
        <v>81</v>
      </c>
      <c r="K288" s="304">
        <v>100</v>
      </c>
      <c r="L288" s="306">
        <v>151010000</v>
      </c>
      <c r="M288" s="307" t="s">
        <v>83</v>
      </c>
      <c r="N288" s="304" t="s">
        <v>624</v>
      </c>
      <c r="O288" s="304" t="s">
        <v>682</v>
      </c>
      <c r="P288" s="304" t="s">
        <v>149</v>
      </c>
      <c r="Q288" s="304" t="s">
        <v>1382</v>
      </c>
      <c r="R288" s="55" t="s">
        <v>1546</v>
      </c>
      <c r="S288" s="331" t="s">
        <v>1457</v>
      </c>
      <c r="T288" s="332" t="s">
        <v>1458</v>
      </c>
      <c r="U288" s="308">
        <v>2647</v>
      </c>
      <c r="V288" s="309">
        <v>540</v>
      </c>
      <c r="W288" s="309">
        <f t="shared" si="19"/>
        <v>1429380</v>
      </c>
      <c r="X288" s="309">
        <f t="shared" si="18"/>
        <v>1600905.6</v>
      </c>
      <c r="Y288" s="304" t="s">
        <v>738</v>
      </c>
      <c r="Z288" s="304">
        <v>2015</v>
      </c>
      <c r="AA288" s="304"/>
      <c r="AB288" s="304" t="s">
        <v>634</v>
      </c>
      <c r="AC288" s="304"/>
      <c r="AD288" s="304" t="s">
        <v>178</v>
      </c>
      <c r="AE288" s="304" t="s">
        <v>1459</v>
      </c>
      <c r="AF288" s="310" t="s">
        <v>1453</v>
      </c>
    </row>
    <row r="289" spans="1:32" s="276" customFormat="1" ht="165.95" customHeight="1">
      <c r="A289" s="283" t="s">
        <v>1360</v>
      </c>
      <c r="B289" s="304" t="s">
        <v>179</v>
      </c>
      <c r="C289" s="305" t="s">
        <v>1452</v>
      </c>
      <c r="D289" s="304" t="s">
        <v>1453</v>
      </c>
      <c r="E289" s="304" t="s">
        <v>1454</v>
      </c>
      <c r="F289" s="304" t="s">
        <v>1455</v>
      </c>
      <c r="G289" s="304" t="s">
        <v>1456</v>
      </c>
      <c r="H289" s="304"/>
      <c r="I289" s="304"/>
      <c r="J289" s="304" t="s">
        <v>81</v>
      </c>
      <c r="K289" s="304">
        <v>100</v>
      </c>
      <c r="L289" s="306">
        <v>751000000</v>
      </c>
      <c r="M289" s="307" t="s">
        <v>84</v>
      </c>
      <c r="N289" s="304" t="s">
        <v>624</v>
      </c>
      <c r="O289" s="304" t="s">
        <v>688</v>
      </c>
      <c r="P289" s="304" t="s">
        <v>149</v>
      </c>
      <c r="Q289" s="304" t="s">
        <v>1382</v>
      </c>
      <c r="R289" s="55" t="s">
        <v>1546</v>
      </c>
      <c r="S289" s="331" t="s">
        <v>1457</v>
      </c>
      <c r="T289" s="332" t="s">
        <v>1458</v>
      </c>
      <c r="U289" s="308">
        <f>455-240</f>
        <v>215</v>
      </c>
      <c r="V289" s="309">
        <v>540</v>
      </c>
      <c r="W289" s="309">
        <f t="shared" si="19"/>
        <v>116100</v>
      </c>
      <c r="X289" s="309">
        <f t="shared" si="18"/>
        <v>130032.00000000001</v>
      </c>
      <c r="Y289" s="304" t="s">
        <v>738</v>
      </c>
      <c r="Z289" s="304">
        <v>2015</v>
      </c>
      <c r="AA289" s="304"/>
      <c r="AB289" s="304" t="s">
        <v>634</v>
      </c>
      <c r="AC289" s="304"/>
      <c r="AD289" s="304" t="s">
        <v>178</v>
      </c>
      <c r="AE289" s="304" t="s">
        <v>1459</v>
      </c>
      <c r="AF289" s="310" t="s">
        <v>1453</v>
      </c>
    </row>
    <row r="290" spans="1:32" s="276" customFormat="1" ht="165.95" customHeight="1">
      <c r="A290" s="283" t="s">
        <v>1361</v>
      </c>
      <c r="B290" s="304" t="s">
        <v>179</v>
      </c>
      <c r="C290" s="305" t="s">
        <v>1452</v>
      </c>
      <c r="D290" s="304" t="s">
        <v>1453</v>
      </c>
      <c r="E290" s="304" t="s">
        <v>1454</v>
      </c>
      <c r="F290" s="304" t="s">
        <v>1455</v>
      </c>
      <c r="G290" s="304" t="s">
        <v>1456</v>
      </c>
      <c r="H290" s="304"/>
      <c r="I290" s="304"/>
      <c r="J290" s="304" t="s">
        <v>81</v>
      </c>
      <c r="K290" s="304">
        <v>100</v>
      </c>
      <c r="L290" s="306">
        <v>751000000</v>
      </c>
      <c r="M290" s="307" t="s">
        <v>84</v>
      </c>
      <c r="N290" s="304" t="s">
        <v>624</v>
      </c>
      <c r="O290" s="304" t="s">
        <v>689</v>
      </c>
      <c r="P290" s="304" t="s">
        <v>149</v>
      </c>
      <c r="Q290" s="304" t="s">
        <v>1382</v>
      </c>
      <c r="R290" s="55" t="s">
        <v>1546</v>
      </c>
      <c r="S290" s="331" t="s">
        <v>1457</v>
      </c>
      <c r="T290" s="332" t="s">
        <v>1458</v>
      </c>
      <c r="U290" s="308">
        <f>622-10</f>
        <v>612</v>
      </c>
      <c r="V290" s="309">
        <v>540</v>
      </c>
      <c r="W290" s="309">
        <f t="shared" si="19"/>
        <v>330480</v>
      </c>
      <c r="X290" s="309">
        <f t="shared" si="18"/>
        <v>370137.60000000003</v>
      </c>
      <c r="Y290" s="304" t="s">
        <v>738</v>
      </c>
      <c r="Z290" s="304">
        <v>2015</v>
      </c>
      <c r="AA290" s="304"/>
      <c r="AB290" s="304" t="s">
        <v>634</v>
      </c>
      <c r="AC290" s="304"/>
      <c r="AD290" s="304" t="s">
        <v>178</v>
      </c>
      <c r="AE290" s="304" t="s">
        <v>1459</v>
      </c>
      <c r="AF290" s="310" t="s">
        <v>1453</v>
      </c>
    </row>
    <row r="291" spans="1:32" s="276" customFormat="1" ht="165.95" customHeight="1">
      <c r="A291" s="283" t="s">
        <v>1362</v>
      </c>
      <c r="B291" s="304" t="s">
        <v>179</v>
      </c>
      <c r="C291" s="305" t="s">
        <v>1452</v>
      </c>
      <c r="D291" s="304" t="s">
        <v>1453</v>
      </c>
      <c r="E291" s="304" t="s">
        <v>1454</v>
      </c>
      <c r="F291" s="304" t="s">
        <v>1455</v>
      </c>
      <c r="G291" s="304" t="s">
        <v>1456</v>
      </c>
      <c r="H291" s="304"/>
      <c r="I291" s="304"/>
      <c r="J291" s="304" t="s">
        <v>81</v>
      </c>
      <c r="K291" s="304">
        <v>100</v>
      </c>
      <c r="L291" s="306">
        <v>751000000</v>
      </c>
      <c r="M291" s="307" t="s">
        <v>84</v>
      </c>
      <c r="N291" s="304" t="s">
        <v>624</v>
      </c>
      <c r="O291" s="304" t="s">
        <v>690</v>
      </c>
      <c r="P291" s="304" t="s">
        <v>149</v>
      </c>
      <c r="Q291" s="304" t="s">
        <v>1382</v>
      </c>
      <c r="R291" s="55" t="s">
        <v>1546</v>
      </c>
      <c r="S291" s="331" t="s">
        <v>1457</v>
      </c>
      <c r="T291" s="332" t="s">
        <v>1458</v>
      </c>
      <c r="U291" s="308">
        <f>1197-59</f>
        <v>1138</v>
      </c>
      <c r="V291" s="309">
        <v>540</v>
      </c>
      <c r="W291" s="309">
        <f t="shared" si="19"/>
        <v>614520</v>
      </c>
      <c r="X291" s="309">
        <f t="shared" si="18"/>
        <v>688262.4</v>
      </c>
      <c r="Y291" s="304" t="s">
        <v>738</v>
      </c>
      <c r="Z291" s="304">
        <v>2015</v>
      </c>
      <c r="AA291" s="304"/>
      <c r="AB291" s="304" t="s">
        <v>634</v>
      </c>
      <c r="AC291" s="304"/>
      <c r="AD291" s="304" t="s">
        <v>178</v>
      </c>
      <c r="AE291" s="304" t="s">
        <v>1459</v>
      </c>
      <c r="AF291" s="310" t="s">
        <v>1453</v>
      </c>
    </row>
    <row r="292" spans="1:32" s="276" customFormat="1" ht="165.95" customHeight="1">
      <c r="A292" s="283" t="s">
        <v>1363</v>
      </c>
      <c r="B292" s="304" t="s">
        <v>179</v>
      </c>
      <c r="C292" s="305" t="s">
        <v>1452</v>
      </c>
      <c r="D292" s="304" t="s">
        <v>1453</v>
      </c>
      <c r="E292" s="304" t="s">
        <v>1454</v>
      </c>
      <c r="F292" s="304" t="s">
        <v>1455</v>
      </c>
      <c r="G292" s="304" t="s">
        <v>1456</v>
      </c>
      <c r="H292" s="304"/>
      <c r="I292" s="304"/>
      <c r="J292" s="304" t="s">
        <v>81</v>
      </c>
      <c r="K292" s="304">
        <v>100</v>
      </c>
      <c r="L292" s="306">
        <v>271010000</v>
      </c>
      <c r="M292" s="307" t="s">
        <v>1413</v>
      </c>
      <c r="N292" s="304" t="s">
        <v>624</v>
      </c>
      <c r="O292" s="304" t="s">
        <v>1390</v>
      </c>
      <c r="P292" s="304" t="s">
        <v>149</v>
      </c>
      <c r="Q292" s="304" t="s">
        <v>1382</v>
      </c>
      <c r="R292" s="55" t="s">
        <v>1546</v>
      </c>
      <c r="S292" s="331" t="s">
        <v>1457</v>
      </c>
      <c r="T292" s="332" t="s">
        <v>1458</v>
      </c>
      <c r="U292" s="308">
        <v>12</v>
      </c>
      <c r="V292" s="309">
        <v>540</v>
      </c>
      <c r="W292" s="309">
        <f t="shared" si="19"/>
        <v>6480</v>
      </c>
      <c r="X292" s="309">
        <f t="shared" si="18"/>
        <v>7257.6</v>
      </c>
      <c r="Y292" s="304" t="s">
        <v>738</v>
      </c>
      <c r="Z292" s="304">
        <v>2015</v>
      </c>
      <c r="AA292" s="304"/>
      <c r="AB292" s="304" t="s">
        <v>634</v>
      </c>
      <c r="AC292" s="304"/>
      <c r="AD292" s="304" t="s">
        <v>178</v>
      </c>
      <c r="AE292" s="304" t="s">
        <v>1459</v>
      </c>
      <c r="AF292" s="310" t="s">
        <v>1453</v>
      </c>
    </row>
    <row r="293" spans="1:32" s="276" customFormat="1" ht="165.95" customHeight="1">
      <c r="A293" s="283" t="s">
        <v>1364</v>
      </c>
      <c r="B293" s="304" t="s">
        <v>179</v>
      </c>
      <c r="C293" s="305" t="s">
        <v>1452</v>
      </c>
      <c r="D293" s="304" t="s">
        <v>1453</v>
      </c>
      <c r="E293" s="304" t="s">
        <v>1454</v>
      </c>
      <c r="F293" s="304" t="s">
        <v>1455</v>
      </c>
      <c r="G293" s="304" t="s">
        <v>1456</v>
      </c>
      <c r="H293" s="304"/>
      <c r="I293" s="304"/>
      <c r="J293" s="304" t="s">
        <v>81</v>
      </c>
      <c r="K293" s="304">
        <v>100</v>
      </c>
      <c r="L293" s="306">
        <v>271010000</v>
      </c>
      <c r="M293" s="307" t="s">
        <v>1413</v>
      </c>
      <c r="N293" s="304" t="s">
        <v>624</v>
      </c>
      <c r="O293" s="304" t="s">
        <v>1391</v>
      </c>
      <c r="P293" s="304" t="s">
        <v>149</v>
      </c>
      <c r="Q293" s="304" t="s">
        <v>1382</v>
      </c>
      <c r="R293" s="55" t="s">
        <v>1546</v>
      </c>
      <c r="S293" s="331" t="s">
        <v>1457</v>
      </c>
      <c r="T293" s="332" t="s">
        <v>1458</v>
      </c>
      <c r="U293" s="308">
        <f>150-31</f>
        <v>119</v>
      </c>
      <c r="V293" s="309">
        <v>540</v>
      </c>
      <c r="W293" s="309">
        <f t="shared" si="19"/>
        <v>64260</v>
      </c>
      <c r="X293" s="309">
        <f t="shared" si="18"/>
        <v>71971.200000000012</v>
      </c>
      <c r="Y293" s="304" t="s">
        <v>738</v>
      </c>
      <c r="Z293" s="304">
        <v>2015</v>
      </c>
      <c r="AA293" s="304"/>
      <c r="AB293" s="304" t="s">
        <v>634</v>
      </c>
      <c r="AC293" s="304"/>
      <c r="AD293" s="304" t="s">
        <v>178</v>
      </c>
      <c r="AE293" s="304" t="s">
        <v>1459</v>
      </c>
      <c r="AF293" s="310" t="s">
        <v>1453</v>
      </c>
    </row>
    <row r="294" spans="1:32" s="276" customFormat="1" ht="165.95" customHeight="1">
      <c r="A294" s="283" t="s">
        <v>1365</v>
      </c>
      <c r="B294" s="304" t="s">
        <v>179</v>
      </c>
      <c r="C294" s="305" t="s">
        <v>1452</v>
      </c>
      <c r="D294" s="304" t="s">
        <v>1453</v>
      </c>
      <c r="E294" s="304" t="s">
        <v>1454</v>
      </c>
      <c r="F294" s="304" t="s">
        <v>1455</v>
      </c>
      <c r="G294" s="304" t="s">
        <v>1456</v>
      </c>
      <c r="H294" s="304"/>
      <c r="I294" s="304"/>
      <c r="J294" s="304" t="s">
        <v>81</v>
      </c>
      <c r="K294" s="304">
        <v>100</v>
      </c>
      <c r="L294" s="306">
        <v>431010000</v>
      </c>
      <c r="M294" s="307" t="s">
        <v>709</v>
      </c>
      <c r="N294" s="304" t="s">
        <v>624</v>
      </c>
      <c r="O294" s="304" t="s">
        <v>709</v>
      </c>
      <c r="P294" s="304" t="s">
        <v>149</v>
      </c>
      <c r="Q294" s="304" t="s">
        <v>1382</v>
      </c>
      <c r="R294" s="55" t="s">
        <v>1546</v>
      </c>
      <c r="S294" s="331" t="s">
        <v>1457</v>
      </c>
      <c r="T294" s="332" t="s">
        <v>1458</v>
      </c>
      <c r="U294" s="308">
        <v>114</v>
      </c>
      <c r="V294" s="309">
        <v>540</v>
      </c>
      <c r="W294" s="309">
        <f t="shared" si="19"/>
        <v>61560</v>
      </c>
      <c r="X294" s="309">
        <f t="shared" si="18"/>
        <v>68947.200000000012</v>
      </c>
      <c r="Y294" s="304" t="s">
        <v>738</v>
      </c>
      <c r="Z294" s="304">
        <v>2015</v>
      </c>
      <c r="AA294" s="304"/>
      <c r="AB294" s="304" t="s">
        <v>634</v>
      </c>
      <c r="AC294" s="304"/>
      <c r="AD294" s="304" t="s">
        <v>178</v>
      </c>
      <c r="AE294" s="304" t="s">
        <v>1459</v>
      </c>
      <c r="AF294" s="310" t="s">
        <v>1453</v>
      </c>
    </row>
    <row r="295" spans="1:32" s="276" customFormat="1" ht="165.95" customHeight="1">
      <c r="A295" s="283" t="s">
        <v>1366</v>
      </c>
      <c r="B295" s="304" t="s">
        <v>179</v>
      </c>
      <c r="C295" s="305" t="s">
        <v>1452</v>
      </c>
      <c r="D295" s="304" t="s">
        <v>1453</v>
      </c>
      <c r="E295" s="304" t="s">
        <v>1454</v>
      </c>
      <c r="F295" s="304" t="s">
        <v>1455</v>
      </c>
      <c r="G295" s="304" t="s">
        <v>1456</v>
      </c>
      <c r="H295" s="304"/>
      <c r="I295" s="304"/>
      <c r="J295" s="304" t="s">
        <v>81</v>
      </c>
      <c r="K295" s="304">
        <v>100</v>
      </c>
      <c r="L295" s="306">
        <v>471010000</v>
      </c>
      <c r="M295" s="307" t="s">
        <v>1414</v>
      </c>
      <c r="N295" s="304" t="s">
        <v>624</v>
      </c>
      <c r="O295" s="304" t="s">
        <v>693</v>
      </c>
      <c r="P295" s="304" t="s">
        <v>149</v>
      </c>
      <c r="Q295" s="304" t="s">
        <v>1382</v>
      </c>
      <c r="R295" s="55" t="s">
        <v>1546</v>
      </c>
      <c r="S295" s="331" t="s">
        <v>1457</v>
      </c>
      <c r="T295" s="332" t="s">
        <v>1458</v>
      </c>
      <c r="U295" s="308">
        <v>1202</v>
      </c>
      <c r="V295" s="309">
        <v>540</v>
      </c>
      <c r="W295" s="309">
        <f t="shared" si="19"/>
        <v>649080</v>
      </c>
      <c r="X295" s="309">
        <f t="shared" si="18"/>
        <v>726969.60000000009</v>
      </c>
      <c r="Y295" s="304" t="s">
        <v>738</v>
      </c>
      <c r="Z295" s="304">
        <v>2015</v>
      </c>
      <c r="AA295" s="304"/>
      <c r="AB295" s="304" t="s">
        <v>634</v>
      </c>
      <c r="AC295" s="304"/>
      <c r="AD295" s="304" t="s">
        <v>178</v>
      </c>
      <c r="AE295" s="304" t="s">
        <v>1459</v>
      </c>
      <c r="AF295" s="310" t="s">
        <v>1453</v>
      </c>
    </row>
    <row r="296" spans="1:32" s="276" customFormat="1" ht="165.95" customHeight="1">
      <c r="A296" s="283" t="s">
        <v>1367</v>
      </c>
      <c r="B296" s="304" t="s">
        <v>179</v>
      </c>
      <c r="C296" s="305" t="s">
        <v>1452</v>
      </c>
      <c r="D296" s="304" t="s">
        <v>1453</v>
      </c>
      <c r="E296" s="304" t="s">
        <v>1454</v>
      </c>
      <c r="F296" s="304" t="s">
        <v>1455</v>
      </c>
      <c r="G296" s="304" t="s">
        <v>1456</v>
      </c>
      <c r="H296" s="304"/>
      <c r="I296" s="304"/>
      <c r="J296" s="304" t="s">
        <v>81</v>
      </c>
      <c r="K296" s="304">
        <v>100</v>
      </c>
      <c r="L296" s="306">
        <v>471010000</v>
      </c>
      <c r="M296" s="307" t="s">
        <v>1414</v>
      </c>
      <c r="N296" s="304" t="s">
        <v>624</v>
      </c>
      <c r="O296" s="304" t="s">
        <v>694</v>
      </c>
      <c r="P296" s="304" t="s">
        <v>149</v>
      </c>
      <c r="Q296" s="304" t="s">
        <v>1382</v>
      </c>
      <c r="R296" s="55" t="s">
        <v>1546</v>
      </c>
      <c r="S296" s="331" t="s">
        <v>1457</v>
      </c>
      <c r="T296" s="332" t="s">
        <v>1458</v>
      </c>
      <c r="U296" s="308">
        <f>1131-883</f>
        <v>248</v>
      </c>
      <c r="V296" s="309">
        <v>540</v>
      </c>
      <c r="W296" s="309">
        <f t="shared" si="19"/>
        <v>133920</v>
      </c>
      <c r="X296" s="309">
        <f t="shared" si="18"/>
        <v>149990.40000000002</v>
      </c>
      <c r="Y296" s="304" t="s">
        <v>738</v>
      </c>
      <c r="Z296" s="304">
        <v>2015</v>
      </c>
      <c r="AA296" s="304"/>
      <c r="AB296" s="304" t="s">
        <v>634</v>
      </c>
      <c r="AC296" s="304"/>
      <c r="AD296" s="304" t="s">
        <v>178</v>
      </c>
      <c r="AE296" s="304" t="s">
        <v>1459</v>
      </c>
      <c r="AF296" s="310" t="s">
        <v>1453</v>
      </c>
    </row>
    <row r="297" spans="1:32" s="276" customFormat="1" ht="165.95" customHeight="1">
      <c r="A297" s="283" t="s">
        <v>1368</v>
      </c>
      <c r="B297" s="304" t="s">
        <v>179</v>
      </c>
      <c r="C297" s="305" t="s">
        <v>1452</v>
      </c>
      <c r="D297" s="304" t="s">
        <v>1453</v>
      </c>
      <c r="E297" s="304" t="s">
        <v>1454</v>
      </c>
      <c r="F297" s="304" t="s">
        <v>1455</v>
      </c>
      <c r="G297" s="304" t="s">
        <v>1456</v>
      </c>
      <c r="H297" s="304"/>
      <c r="I297" s="304"/>
      <c r="J297" s="304" t="s">
        <v>81</v>
      </c>
      <c r="K297" s="304">
        <v>100</v>
      </c>
      <c r="L297" s="306">
        <v>471010000</v>
      </c>
      <c r="M297" s="307" t="s">
        <v>1414</v>
      </c>
      <c r="N297" s="304" t="s">
        <v>624</v>
      </c>
      <c r="O297" s="304" t="s">
        <v>695</v>
      </c>
      <c r="P297" s="304" t="s">
        <v>149</v>
      </c>
      <c r="Q297" s="304" t="s">
        <v>1382</v>
      </c>
      <c r="R297" s="55" t="s">
        <v>1546</v>
      </c>
      <c r="S297" s="331" t="s">
        <v>1457</v>
      </c>
      <c r="T297" s="332" t="s">
        <v>1458</v>
      </c>
      <c r="U297" s="308">
        <f>1363-310</f>
        <v>1053</v>
      </c>
      <c r="V297" s="309">
        <v>540</v>
      </c>
      <c r="W297" s="309">
        <f t="shared" si="19"/>
        <v>568620</v>
      </c>
      <c r="X297" s="309">
        <f t="shared" si="18"/>
        <v>636854.4</v>
      </c>
      <c r="Y297" s="304" t="s">
        <v>738</v>
      </c>
      <c r="Z297" s="304">
        <v>2015</v>
      </c>
      <c r="AA297" s="304"/>
      <c r="AB297" s="304" t="s">
        <v>634</v>
      </c>
      <c r="AC297" s="304"/>
      <c r="AD297" s="304" t="s">
        <v>178</v>
      </c>
      <c r="AE297" s="304" t="s">
        <v>1459</v>
      </c>
      <c r="AF297" s="310" t="s">
        <v>1453</v>
      </c>
    </row>
    <row r="298" spans="1:32" s="276" customFormat="1" ht="165.95" customHeight="1">
      <c r="A298" s="283" t="s">
        <v>1369</v>
      </c>
      <c r="B298" s="304" t="s">
        <v>179</v>
      </c>
      <c r="C298" s="305" t="s">
        <v>1452</v>
      </c>
      <c r="D298" s="304" t="s">
        <v>1453</v>
      </c>
      <c r="E298" s="304" t="s">
        <v>1454</v>
      </c>
      <c r="F298" s="304" t="s">
        <v>1455</v>
      </c>
      <c r="G298" s="304" t="s">
        <v>1456</v>
      </c>
      <c r="H298" s="304"/>
      <c r="I298" s="304"/>
      <c r="J298" s="304" t="s">
        <v>81</v>
      </c>
      <c r="K298" s="304">
        <v>100</v>
      </c>
      <c r="L298" s="306">
        <v>311010000</v>
      </c>
      <c r="M298" s="307" t="s">
        <v>1415</v>
      </c>
      <c r="N298" s="304" t="s">
        <v>624</v>
      </c>
      <c r="O298" s="304" t="s">
        <v>696</v>
      </c>
      <c r="P298" s="304" t="s">
        <v>149</v>
      </c>
      <c r="Q298" s="304" t="s">
        <v>1382</v>
      </c>
      <c r="R298" s="55" t="s">
        <v>1546</v>
      </c>
      <c r="S298" s="331" t="s">
        <v>1457</v>
      </c>
      <c r="T298" s="332" t="s">
        <v>1458</v>
      </c>
      <c r="U298" s="308">
        <f>1960-863</f>
        <v>1097</v>
      </c>
      <c r="V298" s="309">
        <v>540</v>
      </c>
      <c r="W298" s="309">
        <f t="shared" si="19"/>
        <v>592380</v>
      </c>
      <c r="X298" s="309">
        <f t="shared" si="18"/>
        <v>663465.60000000009</v>
      </c>
      <c r="Y298" s="304" t="s">
        <v>738</v>
      </c>
      <c r="Z298" s="304">
        <v>2015</v>
      </c>
      <c r="AA298" s="304"/>
      <c r="AB298" s="304" t="s">
        <v>634</v>
      </c>
      <c r="AC298" s="304"/>
      <c r="AD298" s="304" t="s">
        <v>178</v>
      </c>
      <c r="AE298" s="304" t="s">
        <v>1459</v>
      </c>
      <c r="AF298" s="310" t="s">
        <v>1453</v>
      </c>
    </row>
    <row r="299" spans="1:32" s="276" customFormat="1" ht="165.95" customHeight="1">
      <c r="A299" s="283" t="s">
        <v>1370</v>
      </c>
      <c r="B299" s="304" t="s">
        <v>179</v>
      </c>
      <c r="C299" s="305" t="s">
        <v>1452</v>
      </c>
      <c r="D299" s="304" t="s">
        <v>1453</v>
      </c>
      <c r="E299" s="304" t="s">
        <v>1454</v>
      </c>
      <c r="F299" s="304" t="s">
        <v>1455</v>
      </c>
      <c r="G299" s="304" t="s">
        <v>1456</v>
      </c>
      <c r="H299" s="304"/>
      <c r="I299" s="304"/>
      <c r="J299" s="304" t="s">
        <v>81</v>
      </c>
      <c r="K299" s="304">
        <v>100</v>
      </c>
      <c r="L299" s="306">
        <v>511010000</v>
      </c>
      <c r="M299" s="307" t="s">
        <v>1416</v>
      </c>
      <c r="N299" s="304" t="s">
        <v>624</v>
      </c>
      <c r="O299" s="304" t="s">
        <v>712</v>
      </c>
      <c r="P299" s="304" t="s">
        <v>149</v>
      </c>
      <c r="Q299" s="304" t="s">
        <v>1382</v>
      </c>
      <c r="R299" s="55" t="s">
        <v>1546</v>
      </c>
      <c r="S299" s="331" t="s">
        <v>1457</v>
      </c>
      <c r="T299" s="332" t="s">
        <v>1458</v>
      </c>
      <c r="U299" s="308">
        <v>60</v>
      </c>
      <c r="V299" s="309">
        <v>540</v>
      </c>
      <c r="W299" s="309">
        <f t="shared" si="19"/>
        <v>32400</v>
      </c>
      <c r="X299" s="309">
        <f t="shared" si="18"/>
        <v>36288</v>
      </c>
      <c r="Y299" s="304" t="s">
        <v>738</v>
      </c>
      <c r="Z299" s="304">
        <v>2015</v>
      </c>
      <c r="AA299" s="304"/>
      <c r="AB299" s="304" t="s">
        <v>634</v>
      </c>
      <c r="AC299" s="304"/>
      <c r="AD299" s="304" t="s">
        <v>178</v>
      </c>
      <c r="AE299" s="304" t="s">
        <v>1459</v>
      </c>
      <c r="AF299" s="310" t="s">
        <v>1453</v>
      </c>
    </row>
    <row r="300" spans="1:32" s="276" customFormat="1" ht="165.95" customHeight="1">
      <c r="A300" s="283" t="s">
        <v>1371</v>
      </c>
      <c r="B300" s="304" t="s">
        <v>179</v>
      </c>
      <c r="C300" s="305" t="s">
        <v>1452</v>
      </c>
      <c r="D300" s="304" t="s">
        <v>1453</v>
      </c>
      <c r="E300" s="304" t="s">
        <v>1454</v>
      </c>
      <c r="F300" s="304" t="s">
        <v>1455</v>
      </c>
      <c r="G300" s="304" t="s">
        <v>1456</v>
      </c>
      <c r="H300" s="304"/>
      <c r="I300" s="304"/>
      <c r="J300" s="304" t="s">
        <v>81</v>
      </c>
      <c r="K300" s="304">
        <v>100</v>
      </c>
      <c r="L300" s="306">
        <v>231010000</v>
      </c>
      <c r="M300" s="307" t="s">
        <v>1417</v>
      </c>
      <c r="N300" s="304" t="s">
        <v>624</v>
      </c>
      <c r="O300" s="304" t="s">
        <v>716</v>
      </c>
      <c r="P300" s="304" t="s">
        <v>149</v>
      </c>
      <c r="Q300" s="304" t="s">
        <v>1382</v>
      </c>
      <c r="R300" s="55" t="s">
        <v>1546</v>
      </c>
      <c r="S300" s="331" t="s">
        <v>1457</v>
      </c>
      <c r="T300" s="332" t="s">
        <v>1458</v>
      </c>
      <c r="U300" s="308">
        <v>50</v>
      </c>
      <c r="V300" s="309">
        <v>540</v>
      </c>
      <c r="W300" s="309">
        <f t="shared" si="19"/>
        <v>27000</v>
      </c>
      <c r="X300" s="309">
        <f t="shared" si="18"/>
        <v>30240.000000000004</v>
      </c>
      <c r="Y300" s="304" t="s">
        <v>738</v>
      </c>
      <c r="Z300" s="304">
        <v>2015</v>
      </c>
      <c r="AA300" s="304"/>
      <c r="AB300" s="304" t="s">
        <v>634</v>
      </c>
      <c r="AC300" s="304"/>
      <c r="AD300" s="304" t="s">
        <v>178</v>
      </c>
      <c r="AE300" s="304" t="s">
        <v>1459</v>
      </c>
      <c r="AF300" s="310" t="s">
        <v>1453</v>
      </c>
    </row>
    <row r="301" spans="1:32" s="276" customFormat="1" ht="165.95" customHeight="1">
      <c r="A301" s="283" t="s">
        <v>1372</v>
      </c>
      <c r="B301" s="304" t="s">
        <v>179</v>
      </c>
      <c r="C301" s="305" t="s">
        <v>1452</v>
      </c>
      <c r="D301" s="304" t="s">
        <v>1453</v>
      </c>
      <c r="E301" s="304" t="s">
        <v>1454</v>
      </c>
      <c r="F301" s="304" t="s">
        <v>1455</v>
      </c>
      <c r="G301" s="304" t="s">
        <v>1456</v>
      </c>
      <c r="H301" s="304"/>
      <c r="I301" s="304"/>
      <c r="J301" s="304" t="s">
        <v>81</v>
      </c>
      <c r="K301" s="304">
        <v>100</v>
      </c>
      <c r="L301" s="306">
        <v>231010000</v>
      </c>
      <c r="M301" s="307" t="s">
        <v>1417</v>
      </c>
      <c r="N301" s="304" t="s">
        <v>624</v>
      </c>
      <c r="O301" s="304" t="s">
        <v>718</v>
      </c>
      <c r="P301" s="304" t="s">
        <v>149</v>
      </c>
      <c r="Q301" s="304" t="s">
        <v>1382</v>
      </c>
      <c r="R301" s="55" t="s">
        <v>1546</v>
      </c>
      <c r="S301" s="331" t="s">
        <v>1457</v>
      </c>
      <c r="T301" s="332" t="s">
        <v>1458</v>
      </c>
      <c r="U301" s="308">
        <v>240</v>
      </c>
      <c r="V301" s="309">
        <v>540</v>
      </c>
      <c r="W301" s="309">
        <f t="shared" si="19"/>
        <v>129600</v>
      </c>
      <c r="X301" s="309">
        <f t="shared" si="18"/>
        <v>145152</v>
      </c>
      <c r="Y301" s="304" t="s">
        <v>738</v>
      </c>
      <c r="Z301" s="304">
        <v>2015</v>
      </c>
      <c r="AA301" s="304"/>
      <c r="AB301" s="304" t="s">
        <v>634</v>
      </c>
      <c r="AC301" s="304"/>
      <c r="AD301" s="304" t="s">
        <v>178</v>
      </c>
      <c r="AE301" s="304" t="s">
        <v>1459</v>
      </c>
      <c r="AF301" s="310" t="s">
        <v>1453</v>
      </c>
    </row>
    <row r="302" spans="1:32" s="276" customFormat="1" ht="165.95" customHeight="1">
      <c r="A302" s="283" t="s">
        <v>1373</v>
      </c>
      <c r="B302" s="304" t="s">
        <v>179</v>
      </c>
      <c r="C302" s="305" t="s">
        <v>1452</v>
      </c>
      <c r="D302" s="304" t="s">
        <v>1453</v>
      </c>
      <c r="E302" s="304" t="s">
        <v>1454</v>
      </c>
      <c r="F302" s="304" t="s">
        <v>1455</v>
      </c>
      <c r="G302" s="304" t="s">
        <v>1456</v>
      </c>
      <c r="H302" s="304"/>
      <c r="I302" s="304"/>
      <c r="J302" s="304" t="s">
        <v>81</v>
      </c>
      <c r="K302" s="304">
        <v>100</v>
      </c>
      <c r="L302" s="306">
        <v>231010000</v>
      </c>
      <c r="M302" s="307" t="s">
        <v>1417</v>
      </c>
      <c r="N302" s="304" t="s">
        <v>624</v>
      </c>
      <c r="O302" s="304" t="s">
        <v>715</v>
      </c>
      <c r="P302" s="304" t="s">
        <v>149</v>
      </c>
      <c r="Q302" s="304" t="s">
        <v>1382</v>
      </c>
      <c r="R302" s="55" t="s">
        <v>1546</v>
      </c>
      <c r="S302" s="331" t="s">
        <v>1457</v>
      </c>
      <c r="T302" s="332" t="s">
        <v>1458</v>
      </c>
      <c r="U302" s="308">
        <v>75</v>
      </c>
      <c r="V302" s="309">
        <v>540</v>
      </c>
      <c r="W302" s="309">
        <f t="shared" si="19"/>
        <v>40500</v>
      </c>
      <c r="X302" s="309">
        <f t="shared" si="18"/>
        <v>45360.000000000007</v>
      </c>
      <c r="Y302" s="304" t="s">
        <v>738</v>
      </c>
      <c r="Z302" s="304">
        <v>2015</v>
      </c>
      <c r="AA302" s="304"/>
      <c r="AB302" s="304" t="s">
        <v>634</v>
      </c>
      <c r="AC302" s="304"/>
      <c r="AD302" s="304" t="s">
        <v>178</v>
      </c>
      <c r="AE302" s="304" t="s">
        <v>1459</v>
      </c>
      <c r="AF302" s="310" t="s">
        <v>1453</v>
      </c>
    </row>
    <row r="303" spans="1:32" s="276" customFormat="1" ht="165.95" customHeight="1">
      <c r="A303" s="304" t="s">
        <v>1374</v>
      </c>
      <c r="B303" s="304" t="s">
        <v>179</v>
      </c>
      <c r="C303" s="305" t="s">
        <v>1452</v>
      </c>
      <c r="D303" s="304" t="s">
        <v>1453</v>
      </c>
      <c r="E303" s="304" t="s">
        <v>1454</v>
      </c>
      <c r="F303" s="304" t="s">
        <v>1455</v>
      </c>
      <c r="G303" s="304" t="s">
        <v>1456</v>
      </c>
      <c r="H303" s="304"/>
      <c r="I303" s="304"/>
      <c r="J303" s="304" t="s">
        <v>81</v>
      </c>
      <c r="K303" s="304">
        <v>100</v>
      </c>
      <c r="L303" s="306">
        <v>231010000</v>
      </c>
      <c r="M303" s="307" t="s">
        <v>1417</v>
      </c>
      <c r="N303" s="304" t="s">
        <v>624</v>
      </c>
      <c r="O303" s="304" t="s">
        <v>714</v>
      </c>
      <c r="P303" s="304" t="s">
        <v>149</v>
      </c>
      <c r="Q303" s="304" t="s">
        <v>1382</v>
      </c>
      <c r="R303" s="55" t="s">
        <v>1546</v>
      </c>
      <c r="S303" s="331" t="s">
        <v>1457</v>
      </c>
      <c r="T303" s="332" t="s">
        <v>1458</v>
      </c>
      <c r="U303" s="308">
        <v>75</v>
      </c>
      <c r="V303" s="309">
        <v>540</v>
      </c>
      <c r="W303" s="309">
        <f t="shared" si="19"/>
        <v>40500</v>
      </c>
      <c r="X303" s="309">
        <f t="shared" si="18"/>
        <v>45360.000000000007</v>
      </c>
      <c r="Y303" s="304" t="s">
        <v>738</v>
      </c>
      <c r="Z303" s="304">
        <v>2015</v>
      </c>
      <c r="AA303" s="304"/>
      <c r="AB303" s="304" t="s">
        <v>634</v>
      </c>
      <c r="AC303" s="304"/>
      <c r="AD303" s="304" t="s">
        <v>178</v>
      </c>
      <c r="AE303" s="304" t="s">
        <v>1459</v>
      </c>
      <c r="AF303" s="304" t="s">
        <v>1453</v>
      </c>
    </row>
    <row r="304" spans="1:32" s="51" customFormat="1" ht="28.5" customHeight="1">
      <c r="A304" s="377" t="s">
        <v>293</v>
      </c>
      <c r="B304" s="374"/>
      <c r="C304" s="84"/>
      <c r="D304" s="84"/>
      <c r="E304" s="84"/>
      <c r="F304" s="84"/>
      <c r="G304" s="84"/>
      <c r="H304" s="84"/>
      <c r="I304" s="84"/>
      <c r="J304" s="84"/>
      <c r="K304" s="84"/>
      <c r="L304" s="84"/>
      <c r="M304" s="84"/>
      <c r="N304" s="85"/>
      <c r="O304" s="84"/>
      <c r="P304" s="84"/>
      <c r="Q304" s="84"/>
      <c r="R304" s="84"/>
      <c r="S304" s="84"/>
      <c r="T304" s="84"/>
      <c r="U304" s="86"/>
      <c r="V304" s="87"/>
      <c r="W304" s="442">
        <f>SUM(W15:W303)</f>
        <v>12166443251.87394</v>
      </c>
      <c r="X304" s="442">
        <f>SUM(X15:X303)</f>
        <v>13626416442.098825</v>
      </c>
      <c r="Y304" s="84"/>
      <c r="Z304" s="84"/>
      <c r="AA304" s="84"/>
      <c r="AB304" s="84"/>
      <c r="AC304" s="292"/>
      <c r="AD304" s="292"/>
      <c r="AE304" s="292"/>
      <c r="AF304" s="292"/>
    </row>
    <row r="305" spans="1:32" s="51" customFormat="1" ht="30" customHeight="1">
      <c r="A305" s="376" t="s">
        <v>390</v>
      </c>
      <c r="B305" s="375"/>
      <c r="C305" s="56"/>
      <c r="D305" s="56"/>
      <c r="E305" s="56"/>
      <c r="F305" s="56"/>
      <c r="G305" s="56"/>
      <c r="H305" s="56"/>
      <c r="I305" s="56"/>
      <c r="J305" s="56"/>
      <c r="K305" s="56"/>
      <c r="L305" s="56"/>
      <c r="M305" s="56"/>
      <c r="N305" s="88"/>
      <c r="O305" s="56"/>
      <c r="P305" s="56"/>
      <c r="Q305" s="56"/>
      <c r="R305" s="56"/>
      <c r="S305" s="56"/>
      <c r="T305" s="56"/>
      <c r="U305" s="89"/>
      <c r="V305" s="90"/>
      <c r="W305" s="91"/>
      <c r="X305" s="91"/>
      <c r="Y305" s="56"/>
      <c r="Z305" s="56"/>
      <c r="AA305" s="56"/>
      <c r="AB305" s="56"/>
      <c r="AC305" s="292"/>
      <c r="AD305" s="292"/>
      <c r="AE305" s="292"/>
      <c r="AF305" s="292"/>
    </row>
    <row r="306" spans="1:32" s="51" customFormat="1" ht="165.95" customHeight="1">
      <c r="A306" s="92" t="s">
        <v>921</v>
      </c>
      <c r="B306" s="56" t="s">
        <v>56</v>
      </c>
      <c r="C306" s="93" t="s">
        <v>359</v>
      </c>
      <c r="D306" s="93" t="s">
        <v>360</v>
      </c>
      <c r="E306" s="94" t="s">
        <v>361</v>
      </c>
      <c r="F306" s="93" t="s">
        <v>362</v>
      </c>
      <c r="G306" s="93" t="s">
        <v>363</v>
      </c>
      <c r="H306" s="95" t="s">
        <v>364</v>
      </c>
      <c r="I306" s="96" t="s">
        <v>365</v>
      </c>
      <c r="J306" s="97" t="s">
        <v>87</v>
      </c>
      <c r="K306" s="98">
        <v>30</v>
      </c>
      <c r="L306" s="56">
        <v>710000000</v>
      </c>
      <c r="M306" s="56" t="s">
        <v>61</v>
      </c>
      <c r="N306" s="88" t="s">
        <v>100</v>
      </c>
      <c r="O306" s="95" t="s">
        <v>366</v>
      </c>
      <c r="P306" s="99"/>
      <c r="Q306" s="4" t="s">
        <v>525</v>
      </c>
      <c r="R306" s="98" t="s">
        <v>367</v>
      </c>
      <c r="S306" s="99"/>
      <c r="T306" s="99" t="s">
        <v>368</v>
      </c>
      <c r="U306" s="95">
        <v>1</v>
      </c>
      <c r="V306" s="100">
        <v>30000000</v>
      </c>
      <c r="W306" s="100">
        <v>30000000</v>
      </c>
      <c r="X306" s="100">
        <f t="shared" ref="X306:X324" si="20">W306*1.12</f>
        <v>33600000</v>
      </c>
      <c r="Y306" s="101" t="s">
        <v>85</v>
      </c>
      <c r="Z306" s="95">
        <v>2015</v>
      </c>
      <c r="AA306" s="102"/>
      <c r="AB306" s="95" t="s">
        <v>389</v>
      </c>
      <c r="AC306" s="292"/>
      <c r="AD306" s="292"/>
      <c r="AE306" s="292"/>
      <c r="AF306" s="292"/>
    </row>
    <row r="307" spans="1:32" s="51" customFormat="1" ht="165.95" customHeight="1">
      <c r="A307" s="92" t="s">
        <v>922</v>
      </c>
      <c r="B307" s="56" t="s">
        <v>56</v>
      </c>
      <c r="C307" s="93" t="s">
        <v>359</v>
      </c>
      <c r="D307" s="93" t="s">
        <v>360</v>
      </c>
      <c r="E307" s="94" t="s">
        <v>361</v>
      </c>
      <c r="F307" s="93" t="s">
        <v>362</v>
      </c>
      <c r="G307" s="93" t="s">
        <v>363</v>
      </c>
      <c r="H307" s="95" t="s">
        <v>369</v>
      </c>
      <c r="I307" s="96" t="s">
        <v>370</v>
      </c>
      <c r="J307" s="97" t="s">
        <v>87</v>
      </c>
      <c r="K307" s="98">
        <v>30</v>
      </c>
      <c r="L307" s="56">
        <v>710000000</v>
      </c>
      <c r="M307" s="56" t="s">
        <v>61</v>
      </c>
      <c r="N307" s="88" t="s">
        <v>100</v>
      </c>
      <c r="O307" s="95" t="s">
        <v>371</v>
      </c>
      <c r="P307" s="99"/>
      <c r="Q307" s="4" t="s">
        <v>525</v>
      </c>
      <c r="R307" s="98" t="s">
        <v>367</v>
      </c>
      <c r="S307" s="99"/>
      <c r="T307" s="99" t="s">
        <v>368</v>
      </c>
      <c r="U307" s="95">
        <v>1</v>
      </c>
      <c r="V307" s="100">
        <v>30000000</v>
      </c>
      <c r="W307" s="100">
        <v>30000000</v>
      </c>
      <c r="X307" s="100">
        <f t="shared" si="20"/>
        <v>33600000</v>
      </c>
      <c r="Y307" s="101" t="s">
        <v>85</v>
      </c>
      <c r="Z307" s="95">
        <v>2015</v>
      </c>
      <c r="AA307" s="102"/>
      <c r="AB307" s="95" t="s">
        <v>389</v>
      </c>
      <c r="AC307" s="292"/>
      <c r="AD307" s="292"/>
      <c r="AE307" s="292"/>
      <c r="AF307" s="292"/>
    </row>
    <row r="308" spans="1:32" s="51" customFormat="1" ht="165.95" customHeight="1">
      <c r="A308" s="92" t="s">
        <v>923</v>
      </c>
      <c r="B308" s="56" t="s">
        <v>56</v>
      </c>
      <c r="C308" s="103" t="s">
        <v>359</v>
      </c>
      <c r="D308" s="103" t="s">
        <v>360</v>
      </c>
      <c r="E308" s="94" t="s">
        <v>361</v>
      </c>
      <c r="F308" s="103" t="s">
        <v>362</v>
      </c>
      <c r="G308" s="103" t="s">
        <v>363</v>
      </c>
      <c r="H308" s="104" t="s">
        <v>372</v>
      </c>
      <c r="I308" s="97" t="s">
        <v>373</v>
      </c>
      <c r="J308" s="97" t="s">
        <v>87</v>
      </c>
      <c r="K308" s="105">
        <v>30</v>
      </c>
      <c r="L308" s="56">
        <v>710000000</v>
      </c>
      <c r="M308" s="56" t="s">
        <v>61</v>
      </c>
      <c r="N308" s="88" t="s">
        <v>100</v>
      </c>
      <c r="O308" s="106" t="s">
        <v>374</v>
      </c>
      <c r="P308" s="107"/>
      <c r="Q308" s="97" t="s">
        <v>375</v>
      </c>
      <c r="R308" s="105" t="s">
        <v>367</v>
      </c>
      <c r="S308" s="107"/>
      <c r="T308" s="99" t="s">
        <v>368</v>
      </c>
      <c r="U308" s="97">
        <v>1</v>
      </c>
      <c r="V308" s="108">
        <v>70000000</v>
      </c>
      <c r="W308" s="108">
        <v>70000000</v>
      </c>
      <c r="X308" s="108">
        <f t="shared" si="20"/>
        <v>78400000.000000015</v>
      </c>
      <c r="Y308" s="101" t="s">
        <v>85</v>
      </c>
      <c r="Z308" s="97">
        <v>2015</v>
      </c>
      <c r="AA308" s="109"/>
      <c r="AB308" s="95" t="s">
        <v>389</v>
      </c>
      <c r="AC308" s="292"/>
      <c r="AD308" s="292"/>
      <c r="AE308" s="292"/>
      <c r="AF308" s="292"/>
    </row>
    <row r="309" spans="1:32" s="51" customFormat="1" ht="165.95" customHeight="1">
      <c r="A309" s="92" t="s">
        <v>924</v>
      </c>
      <c r="B309" s="56" t="s">
        <v>56</v>
      </c>
      <c r="C309" s="93" t="s">
        <v>376</v>
      </c>
      <c r="D309" s="93" t="s">
        <v>377</v>
      </c>
      <c r="E309" s="93" t="s">
        <v>378</v>
      </c>
      <c r="F309" s="93" t="s">
        <v>377</v>
      </c>
      <c r="G309" s="93" t="s">
        <v>378</v>
      </c>
      <c r="H309" s="56" t="s">
        <v>379</v>
      </c>
      <c r="I309" s="56" t="s">
        <v>380</v>
      </c>
      <c r="J309" s="97" t="s">
        <v>87</v>
      </c>
      <c r="K309" s="56">
        <v>80</v>
      </c>
      <c r="L309" s="58">
        <v>471010000</v>
      </c>
      <c r="M309" s="58" t="s">
        <v>96</v>
      </c>
      <c r="N309" s="88" t="s">
        <v>100</v>
      </c>
      <c r="O309" s="95" t="s">
        <v>381</v>
      </c>
      <c r="P309" s="99"/>
      <c r="Q309" s="4" t="s">
        <v>525</v>
      </c>
      <c r="R309" s="110" t="s">
        <v>367</v>
      </c>
      <c r="S309" s="99"/>
      <c r="T309" s="99" t="s">
        <v>368</v>
      </c>
      <c r="U309" s="95">
        <v>1</v>
      </c>
      <c r="V309" s="111">
        <v>8500000</v>
      </c>
      <c r="W309" s="111">
        <v>8500000</v>
      </c>
      <c r="X309" s="111">
        <f t="shared" si="20"/>
        <v>9520000</v>
      </c>
      <c r="Y309" s="101" t="s">
        <v>85</v>
      </c>
      <c r="Z309" s="95">
        <v>2015</v>
      </c>
      <c r="AA309" s="112"/>
      <c r="AB309" s="95" t="s">
        <v>389</v>
      </c>
      <c r="AC309" s="292"/>
      <c r="AD309" s="292"/>
      <c r="AE309" s="292"/>
      <c r="AF309" s="292"/>
    </row>
    <row r="310" spans="1:32" s="51" customFormat="1" ht="165.95" customHeight="1">
      <c r="A310" s="92" t="s">
        <v>925</v>
      </c>
      <c r="B310" s="56" t="s">
        <v>56</v>
      </c>
      <c r="C310" s="93" t="s">
        <v>376</v>
      </c>
      <c r="D310" s="93" t="s">
        <v>377</v>
      </c>
      <c r="E310" s="93" t="s">
        <v>378</v>
      </c>
      <c r="F310" s="93" t="s">
        <v>377</v>
      </c>
      <c r="G310" s="93" t="s">
        <v>378</v>
      </c>
      <c r="H310" s="56" t="s">
        <v>382</v>
      </c>
      <c r="I310" s="56" t="s">
        <v>383</v>
      </c>
      <c r="J310" s="97" t="s">
        <v>87</v>
      </c>
      <c r="K310" s="56">
        <v>80</v>
      </c>
      <c r="L310" s="113">
        <v>231010000</v>
      </c>
      <c r="M310" s="113" t="s">
        <v>97</v>
      </c>
      <c r="N310" s="88" t="s">
        <v>100</v>
      </c>
      <c r="O310" s="95" t="s">
        <v>384</v>
      </c>
      <c r="P310" s="99"/>
      <c r="Q310" s="4" t="s">
        <v>525</v>
      </c>
      <c r="R310" s="110" t="s">
        <v>367</v>
      </c>
      <c r="S310" s="99"/>
      <c r="T310" s="99" t="s">
        <v>368</v>
      </c>
      <c r="U310" s="95">
        <v>1</v>
      </c>
      <c r="V310" s="111">
        <v>5000000</v>
      </c>
      <c r="W310" s="111">
        <v>5000000</v>
      </c>
      <c r="X310" s="111">
        <f t="shared" si="20"/>
        <v>5600000.0000000009</v>
      </c>
      <c r="Y310" s="101" t="s">
        <v>85</v>
      </c>
      <c r="Z310" s="95">
        <v>2015</v>
      </c>
      <c r="AA310" s="112"/>
      <c r="AB310" s="95" t="s">
        <v>389</v>
      </c>
      <c r="AC310" s="292"/>
      <c r="AD310" s="292"/>
      <c r="AE310" s="292"/>
      <c r="AF310" s="292"/>
    </row>
    <row r="311" spans="1:32" s="51" customFormat="1" ht="165.95" customHeight="1">
      <c r="A311" s="92" t="s">
        <v>926</v>
      </c>
      <c r="B311" s="56" t="s">
        <v>56</v>
      </c>
      <c r="C311" s="93" t="s">
        <v>376</v>
      </c>
      <c r="D311" s="93" t="s">
        <v>377</v>
      </c>
      <c r="E311" s="93" t="s">
        <v>378</v>
      </c>
      <c r="F311" s="93" t="s">
        <v>377</v>
      </c>
      <c r="G311" s="93" t="s">
        <v>378</v>
      </c>
      <c r="H311" s="56" t="s">
        <v>385</v>
      </c>
      <c r="I311" s="56" t="s">
        <v>386</v>
      </c>
      <c r="J311" s="97" t="s">
        <v>87</v>
      </c>
      <c r="K311" s="56">
        <v>80</v>
      </c>
      <c r="L311" s="113">
        <v>231010000</v>
      </c>
      <c r="M311" s="113" t="s">
        <v>97</v>
      </c>
      <c r="N311" s="88" t="s">
        <v>100</v>
      </c>
      <c r="O311" s="95" t="s">
        <v>371</v>
      </c>
      <c r="P311" s="99"/>
      <c r="Q311" s="4" t="s">
        <v>525</v>
      </c>
      <c r="R311" s="110" t="s">
        <v>367</v>
      </c>
      <c r="S311" s="99"/>
      <c r="T311" s="99" t="s">
        <v>368</v>
      </c>
      <c r="U311" s="95">
        <v>1</v>
      </c>
      <c r="V311" s="111">
        <v>5000000</v>
      </c>
      <c r="W311" s="111">
        <v>5000000</v>
      </c>
      <c r="X311" s="111">
        <f t="shared" si="20"/>
        <v>5600000.0000000009</v>
      </c>
      <c r="Y311" s="101" t="s">
        <v>85</v>
      </c>
      <c r="Z311" s="95">
        <v>2015</v>
      </c>
      <c r="AA311" s="112"/>
      <c r="AB311" s="95" t="s">
        <v>389</v>
      </c>
      <c r="AC311" s="292"/>
      <c r="AD311" s="292"/>
      <c r="AE311" s="292"/>
      <c r="AF311" s="292"/>
    </row>
    <row r="312" spans="1:32" s="51" customFormat="1" ht="165.95" customHeight="1">
      <c r="A312" s="92" t="s">
        <v>927</v>
      </c>
      <c r="B312" s="56" t="s">
        <v>56</v>
      </c>
      <c r="C312" s="93" t="s">
        <v>376</v>
      </c>
      <c r="D312" s="93" t="s">
        <v>377</v>
      </c>
      <c r="E312" s="93" t="s">
        <v>378</v>
      </c>
      <c r="F312" s="93" t="s">
        <v>377</v>
      </c>
      <c r="G312" s="93" t="s">
        <v>378</v>
      </c>
      <c r="H312" s="56" t="s">
        <v>387</v>
      </c>
      <c r="I312" s="56" t="s">
        <v>388</v>
      </c>
      <c r="J312" s="97" t="s">
        <v>87</v>
      </c>
      <c r="K312" s="56">
        <v>80</v>
      </c>
      <c r="L312" s="113">
        <v>231010000</v>
      </c>
      <c r="M312" s="113" t="s">
        <v>97</v>
      </c>
      <c r="N312" s="88" t="s">
        <v>100</v>
      </c>
      <c r="O312" s="95" t="s">
        <v>366</v>
      </c>
      <c r="P312" s="99"/>
      <c r="Q312" s="4" t="s">
        <v>525</v>
      </c>
      <c r="R312" s="110" t="s">
        <v>367</v>
      </c>
      <c r="S312" s="99"/>
      <c r="T312" s="99" t="s">
        <v>368</v>
      </c>
      <c r="U312" s="95">
        <v>1</v>
      </c>
      <c r="V312" s="111">
        <v>5000000</v>
      </c>
      <c r="W312" s="111">
        <v>5000000</v>
      </c>
      <c r="X312" s="111">
        <f t="shared" si="20"/>
        <v>5600000.0000000009</v>
      </c>
      <c r="Y312" s="101" t="s">
        <v>85</v>
      </c>
      <c r="Z312" s="95">
        <v>2015</v>
      </c>
      <c r="AA312" s="112"/>
      <c r="AB312" s="95" t="s">
        <v>389</v>
      </c>
      <c r="AC312" s="292"/>
      <c r="AD312" s="292"/>
      <c r="AE312" s="292"/>
      <c r="AF312" s="292"/>
    </row>
    <row r="313" spans="1:32" s="51" customFormat="1" ht="165.95" customHeight="1">
      <c r="A313" s="92" t="s">
        <v>928</v>
      </c>
      <c r="B313" s="58" t="s">
        <v>56</v>
      </c>
      <c r="C313" s="12" t="s">
        <v>531</v>
      </c>
      <c r="D313" s="12" t="s">
        <v>532</v>
      </c>
      <c r="E313" s="12" t="s">
        <v>533</v>
      </c>
      <c r="F313" s="12" t="s">
        <v>532</v>
      </c>
      <c r="G313" s="12" t="s">
        <v>533</v>
      </c>
      <c r="H313" s="25" t="s">
        <v>574</v>
      </c>
      <c r="I313" s="25" t="s">
        <v>575</v>
      </c>
      <c r="J313" s="12" t="s">
        <v>87</v>
      </c>
      <c r="K313" s="12">
        <v>35</v>
      </c>
      <c r="L313" s="56">
        <v>710000000</v>
      </c>
      <c r="M313" s="55" t="s">
        <v>61</v>
      </c>
      <c r="N313" s="114" t="s">
        <v>100</v>
      </c>
      <c r="O313" s="12" t="s">
        <v>536</v>
      </c>
      <c r="P313" s="12"/>
      <c r="Q313" s="4" t="s">
        <v>525</v>
      </c>
      <c r="R313" s="12" t="s">
        <v>599</v>
      </c>
      <c r="S313" s="12"/>
      <c r="T313" s="12" t="s">
        <v>537</v>
      </c>
      <c r="U313" s="12">
        <v>1</v>
      </c>
      <c r="V313" s="26">
        <v>27939282</v>
      </c>
      <c r="W313" s="26">
        <f>V313</f>
        <v>27939282</v>
      </c>
      <c r="X313" s="26">
        <f t="shared" si="20"/>
        <v>31291995.840000004</v>
      </c>
      <c r="Y313" s="13" t="s">
        <v>85</v>
      </c>
      <c r="Z313" s="13">
        <v>2015</v>
      </c>
      <c r="AA313" s="13"/>
      <c r="AB313" s="115" t="s">
        <v>64</v>
      </c>
      <c r="AC313" s="292"/>
      <c r="AD313" s="292"/>
      <c r="AE313" s="292"/>
      <c r="AF313" s="292"/>
    </row>
    <row r="314" spans="1:32" s="51" customFormat="1" ht="165.95" customHeight="1">
      <c r="A314" s="92" t="s">
        <v>929</v>
      </c>
      <c r="B314" s="58" t="s">
        <v>56</v>
      </c>
      <c r="C314" s="12" t="s">
        <v>531</v>
      </c>
      <c r="D314" s="12" t="s">
        <v>532</v>
      </c>
      <c r="E314" s="12" t="s">
        <v>533</v>
      </c>
      <c r="F314" s="12" t="s">
        <v>532</v>
      </c>
      <c r="G314" s="12" t="s">
        <v>533</v>
      </c>
      <c r="H314" s="25" t="s">
        <v>574</v>
      </c>
      <c r="I314" s="25" t="s">
        <v>575</v>
      </c>
      <c r="J314" s="12" t="s">
        <v>87</v>
      </c>
      <c r="K314" s="12">
        <v>35</v>
      </c>
      <c r="L314" s="56">
        <v>710000000</v>
      </c>
      <c r="M314" s="55" t="s">
        <v>61</v>
      </c>
      <c r="N314" s="114" t="s">
        <v>100</v>
      </c>
      <c r="O314" s="12" t="s">
        <v>538</v>
      </c>
      <c r="P314" s="12"/>
      <c r="Q314" s="4" t="s">
        <v>525</v>
      </c>
      <c r="R314" s="12" t="s">
        <v>599</v>
      </c>
      <c r="S314" s="12"/>
      <c r="T314" s="12" t="s">
        <v>537</v>
      </c>
      <c r="U314" s="12">
        <v>1</v>
      </c>
      <c r="V314" s="26">
        <v>49686049</v>
      </c>
      <c r="W314" s="26">
        <f>V314</f>
        <v>49686049</v>
      </c>
      <c r="X314" s="26">
        <f t="shared" si="20"/>
        <v>55648374.880000003</v>
      </c>
      <c r="Y314" s="13" t="s">
        <v>85</v>
      </c>
      <c r="Z314" s="13">
        <v>2015</v>
      </c>
      <c r="AA314" s="13"/>
      <c r="AB314" s="115" t="s">
        <v>64</v>
      </c>
      <c r="AC314" s="292"/>
      <c r="AD314" s="292"/>
      <c r="AE314" s="292"/>
      <c r="AF314" s="292"/>
    </row>
    <row r="315" spans="1:32" s="51" customFormat="1" ht="165.95" customHeight="1">
      <c r="A315" s="92" t="s">
        <v>930</v>
      </c>
      <c r="B315" s="58" t="s">
        <v>56</v>
      </c>
      <c r="C315" s="12" t="s">
        <v>531</v>
      </c>
      <c r="D315" s="12" t="s">
        <v>532</v>
      </c>
      <c r="E315" s="12" t="s">
        <v>533</v>
      </c>
      <c r="F315" s="12" t="s">
        <v>532</v>
      </c>
      <c r="G315" s="12" t="s">
        <v>533</v>
      </c>
      <c r="H315" s="25" t="s">
        <v>574</v>
      </c>
      <c r="I315" s="25" t="s">
        <v>575</v>
      </c>
      <c r="J315" s="12" t="s">
        <v>87</v>
      </c>
      <c r="K315" s="12">
        <v>35</v>
      </c>
      <c r="L315" s="56">
        <v>710000000</v>
      </c>
      <c r="M315" s="55" t="s">
        <v>61</v>
      </c>
      <c r="N315" s="114" t="s">
        <v>100</v>
      </c>
      <c r="O315" s="12" t="s">
        <v>539</v>
      </c>
      <c r="P315" s="12"/>
      <c r="Q315" s="4" t="s">
        <v>525</v>
      </c>
      <c r="R315" s="12" t="s">
        <v>599</v>
      </c>
      <c r="S315" s="12"/>
      <c r="T315" s="12" t="s">
        <v>537</v>
      </c>
      <c r="U315" s="12">
        <v>1</v>
      </c>
      <c r="V315" s="26">
        <v>19394512</v>
      </c>
      <c r="W315" s="26">
        <f>V315</f>
        <v>19394512</v>
      </c>
      <c r="X315" s="26">
        <f t="shared" si="20"/>
        <v>21721853.440000001</v>
      </c>
      <c r="Y315" s="13" t="s">
        <v>85</v>
      </c>
      <c r="Z315" s="13">
        <v>2015</v>
      </c>
      <c r="AA315" s="13"/>
      <c r="AB315" s="115" t="s">
        <v>64</v>
      </c>
      <c r="AC315" s="292"/>
      <c r="AD315" s="292"/>
      <c r="AE315" s="292"/>
      <c r="AF315" s="292"/>
    </row>
    <row r="316" spans="1:32" s="51" customFormat="1" ht="165.95" customHeight="1">
      <c r="A316" s="92" t="s">
        <v>931</v>
      </c>
      <c r="B316" s="58" t="s">
        <v>56</v>
      </c>
      <c r="C316" s="12" t="s">
        <v>531</v>
      </c>
      <c r="D316" s="12" t="s">
        <v>532</v>
      </c>
      <c r="E316" s="12" t="s">
        <v>533</v>
      </c>
      <c r="F316" s="12" t="s">
        <v>532</v>
      </c>
      <c r="G316" s="12" t="s">
        <v>533</v>
      </c>
      <c r="H316" s="25" t="s">
        <v>576</v>
      </c>
      <c r="I316" s="25" t="s">
        <v>575</v>
      </c>
      <c r="J316" s="12" t="s">
        <v>87</v>
      </c>
      <c r="K316" s="12">
        <v>35</v>
      </c>
      <c r="L316" s="56">
        <v>710000000</v>
      </c>
      <c r="M316" s="55" t="s">
        <v>61</v>
      </c>
      <c r="N316" s="114" t="s">
        <v>100</v>
      </c>
      <c r="O316" s="12" t="s">
        <v>540</v>
      </c>
      <c r="P316" s="12"/>
      <c r="Q316" s="4" t="s">
        <v>525</v>
      </c>
      <c r="R316" s="12" t="s">
        <v>599</v>
      </c>
      <c r="S316" s="12"/>
      <c r="T316" s="12" t="s">
        <v>537</v>
      </c>
      <c r="U316" s="12">
        <v>1</v>
      </c>
      <c r="V316" s="116">
        <v>13104480</v>
      </c>
      <c r="W316" s="116">
        <v>13104480</v>
      </c>
      <c r="X316" s="116">
        <f t="shared" si="20"/>
        <v>14677017.600000001</v>
      </c>
      <c r="Y316" s="13" t="s">
        <v>85</v>
      </c>
      <c r="Z316" s="13">
        <v>2015</v>
      </c>
      <c r="AA316" s="13"/>
      <c r="AB316" s="115" t="s">
        <v>64</v>
      </c>
      <c r="AC316" s="292"/>
      <c r="AD316" s="292"/>
      <c r="AE316" s="292"/>
      <c r="AF316" s="292"/>
    </row>
    <row r="317" spans="1:32" s="51" customFormat="1" ht="165.95" customHeight="1">
      <c r="A317" s="92" t="s">
        <v>932</v>
      </c>
      <c r="B317" s="58" t="s">
        <v>56</v>
      </c>
      <c r="C317" s="12" t="s">
        <v>531</v>
      </c>
      <c r="D317" s="12" t="s">
        <v>532</v>
      </c>
      <c r="E317" s="12" t="s">
        <v>533</v>
      </c>
      <c r="F317" s="12" t="s">
        <v>532</v>
      </c>
      <c r="G317" s="12" t="s">
        <v>533</v>
      </c>
      <c r="H317" s="25" t="s">
        <v>574</v>
      </c>
      <c r="I317" s="25" t="s">
        <v>575</v>
      </c>
      <c r="J317" s="12" t="s">
        <v>87</v>
      </c>
      <c r="K317" s="12">
        <v>35</v>
      </c>
      <c r="L317" s="56">
        <v>710000000</v>
      </c>
      <c r="M317" s="55" t="s">
        <v>61</v>
      </c>
      <c r="N317" s="114" t="s">
        <v>100</v>
      </c>
      <c r="O317" s="12" t="s">
        <v>603</v>
      </c>
      <c r="P317" s="12"/>
      <c r="Q317" s="4" t="s">
        <v>525</v>
      </c>
      <c r="R317" s="12" t="s">
        <v>599</v>
      </c>
      <c r="S317" s="12"/>
      <c r="T317" s="12" t="s">
        <v>537</v>
      </c>
      <c r="U317" s="12">
        <v>1</v>
      </c>
      <c r="V317" s="116">
        <v>4318427</v>
      </c>
      <c r="W317" s="116">
        <v>4318427</v>
      </c>
      <c r="X317" s="116">
        <f t="shared" si="20"/>
        <v>4836638.24</v>
      </c>
      <c r="Y317" s="13" t="s">
        <v>85</v>
      </c>
      <c r="Z317" s="13">
        <v>2015</v>
      </c>
      <c r="AA317" s="13"/>
      <c r="AB317" s="115" t="s">
        <v>64</v>
      </c>
      <c r="AC317" s="292"/>
      <c r="AD317" s="292"/>
      <c r="AE317" s="292"/>
      <c r="AF317" s="292"/>
    </row>
    <row r="318" spans="1:32" s="51" customFormat="1" ht="165.95" customHeight="1">
      <c r="A318" s="92" t="s">
        <v>933</v>
      </c>
      <c r="B318" s="58" t="s">
        <v>56</v>
      </c>
      <c r="C318" s="12" t="s">
        <v>531</v>
      </c>
      <c r="D318" s="12" t="s">
        <v>532</v>
      </c>
      <c r="E318" s="12" t="s">
        <v>533</v>
      </c>
      <c r="F318" s="12" t="s">
        <v>532</v>
      </c>
      <c r="G318" s="12" t="s">
        <v>533</v>
      </c>
      <c r="H318" s="12" t="s">
        <v>534</v>
      </c>
      <c r="I318" s="12" t="s">
        <v>535</v>
      </c>
      <c r="J318" s="12" t="s">
        <v>87</v>
      </c>
      <c r="K318" s="12">
        <v>35</v>
      </c>
      <c r="L318" s="56">
        <v>710000000</v>
      </c>
      <c r="M318" s="55" t="s">
        <v>61</v>
      </c>
      <c r="N318" s="114" t="s">
        <v>100</v>
      </c>
      <c r="O318" s="12" t="s">
        <v>604</v>
      </c>
      <c r="P318" s="12"/>
      <c r="Q318" s="4" t="s">
        <v>525</v>
      </c>
      <c r="R318" s="12" t="s">
        <v>599</v>
      </c>
      <c r="S318" s="12"/>
      <c r="T318" s="12" t="s">
        <v>537</v>
      </c>
      <c r="U318" s="12">
        <v>1</v>
      </c>
      <c r="V318" s="26">
        <v>705757</v>
      </c>
      <c r="W318" s="26">
        <f>V318</f>
        <v>705757</v>
      </c>
      <c r="X318" s="26">
        <f t="shared" si="20"/>
        <v>790447.84000000008</v>
      </c>
      <c r="Y318" s="13" t="s">
        <v>85</v>
      </c>
      <c r="Z318" s="13">
        <v>2015</v>
      </c>
      <c r="AA318" s="13"/>
      <c r="AB318" s="115" t="s">
        <v>64</v>
      </c>
      <c r="AC318" s="292"/>
      <c r="AD318" s="292"/>
      <c r="AE318" s="292"/>
      <c r="AF318" s="292"/>
    </row>
    <row r="319" spans="1:32" s="51" customFormat="1" ht="165.95" customHeight="1">
      <c r="A319" s="92" t="s">
        <v>934</v>
      </c>
      <c r="B319" s="58" t="s">
        <v>56</v>
      </c>
      <c r="C319" s="12" t="s">
        <v>531</v>
      </c>
      <c r="D319" s="12" t="s">
        <v>532</v>
      </c>
      <c r="E319" s="12" t="s">
        <v>533</v>
      </c>
      <c r="F319" s="12" t="s">
        <v>532</v>
      </c>
      <c r="G319" s="12" t="s">
        <v>533</v>
      </c>
      <c r="H319" s="25" t="s">
        <v>574</v>
      </c>
      <c r="I319" s="25" t="s">
        <v>575</v>
      </c>
      <c r="J319" s="12" t="s">
        <v>87</v>
      </c>
      <c r="K319" s="12">
        <v>35</v>
      </c>
      <c r="L319" s="56">
        <v>710000000</v>
      </c>
      <c r="M319" s="55" t="s">
        <v>61</v>
      </c>
      <c r="N319" s="114" t="s">
        <v>100</v>
      </c>
      <c r="O319" s="12" t="s">
        <v>543</v>
      </c>
      <c r="P319" s="12"/>
      <c r="Q319" s="4" t="s">
        <v>525</v>
      </c>
      <c r="R319" s="12" t="s">
        <v>599</v>
      </c>
      <c r="S319" s="12"/>
      <c r="T319" s="12" t="s">
        <v>537</v>
      </c>
      <c r="U319" s="12">
        <v>1</v>
      </c>
      <c r="V319" s="26">
        <v>21838192</v>
      </c>
      <c r="W319" s="26">
        <f>V319</f>
        <v>21838192</v>
      </c>
      <c r="X319" s="26">
        <f t="shared" si="20"/>
        <v>24458775.040000003</v>
      </c>
      <c r="Y319" s="13" t="s">
        <v>85</v>
      </c>
      <c r="Z319" s="13">
        <v>2015</v>
      </c>
      <c r="AA319" s="13"/>
      <c r="AB319" s="115" t="s">
        <v>64</v>
      </c>
      <c r="AC319" s="292"/>
      <c r="AD319" s="292"/>
      <c r="AE319" s="292"/>
      <c r="AF319" s="292"/>
    </row>
    <row r="320" spans="1:32" s="51" customFormat="1" ht="165.95" customHeight="1">
      <c r="A320" s="92" t="s">
        <v>935</v>
      </c>
      <c r="B320" s="58" t="s">
        <v>56</v>
      </c>
      <c r="C320" s="12" t="s">
        <v>544</v>
      </c>
      <c r="D320" s="12" t="s">
        <v>545</v>
      </c>
      <c r="E320" s="12" t="s">
        <v>546</v>
      </c>
      <c r="F320" s="12" t="s">
        <v>545</v>
      </c>
      <c r="G320" s="12" t="s">
        <v>546</v>
      </c>
      <c r="H320" s="25" t="s">
        <v>574</v>
      </c>
      <c r="I320" s="25" t="s">
        <v>577</v>
      </c>
      <c r="J320" s="12" t="s">
        <v>87</v>
      </c>
      <c r="K320" s="12">
        <v>30</v>
      </c>
      <c r="L320" s="56">
        <v>710000000</v>
      </c>
      <c r="M320" s="55" t="s">
        <v>61</v>
      </c>
      <c r="N320" s="114" t="s">
        <v>100</v>
      </c>
      <c r="O320" s="12" t="s">
        <v>536</v>
      </c>
      <c r="P320" s="12"/>
      <c r="Q320" s="4" t="s">
        <v>525</v>
      </c>
      <c r="R320" s="12" t="s">
        <v>599</v>
      </c>
      <c r="S320" s="12"/>
      <c r="T320" s="12" t="s">
        <v>537</v>
      </c>
      <c r="U320" s="12">
        <v>1</v>
      </c>
      <c r="V320" s="117">
        <v>15006884</v>
      </c>
      <c r="W320" s="117">
        <v>15006884</v>
      </c>
      <c r="X320" s="117">
        <f t="shared" si="20"/>
        <v>16807710.080000002</v>
      </c>
      <c r="Y320" s="13" t="s">
        <v>85</v>
      </c>
      <c r="Z320" s="13">
        <v>2015</v>
      </c>
      <c r="AA320" s="13"/>
      <c r="AB320" s="115" t="s">
        <v>64</v>
      </c>
      <c r="AC320" s="292"/>
      <c r="AD320" s="292"/>
      <c r="AE320" s="292"/>
      <c r="AF320" s="292"/>
    </row>
    <row r="321" spans="1:32" s="51" customFormat="1" ht="165.95" customHeight="1">
      <c r="A321" s="92" t="s">
        <v>936</v>
      </c>
      <c r="B321" s="58" t="s">
        <v>56</v>
      </c>
      <c r="C321" s="12" t="s">
        <v>544</v>
      </c>
      <c r="D321" s="12" t="s">
        <v>545</v>
      </c>
      <c r="E321" s="12" t="s">
        <v>546</v>
      </c>
      <c r="F321" s="12" t="s">
        <v>545</v>
      </c>
      <c r="G321" s="12" t="s">
        <v>546</v>
      </c>
      <c r="H321" s="25" t="s">
        <v>574</v>
      </c>
      <c r="I321" s="25" t="s">
        <v>577</v>
      </c>
      <c r="J321" s="12" t="s">
        <v>87</v>
      </c>
      <c r="K321" s="12">
        <v>30</v>
      </c>
      <c r="L321" s="56">
        <v>710000000</v>
      </c>
      <c r="M321" s="55" t="s">
        <v>61</v>
      </c>
      <c r="N321" s="114" t="s">
        <v>100</v>
      </c>
      <c r="O321" s="12" t="s">
        <v>538</v>
      </c>
      <c r="P321" s="12"/>
      <c r="Q321" s="4" t="s">
        <v>525</v>
      </c>
      <c r="R321" s="12" t="s">
        <v>599</v>
      </c>
      <c r="S321" s="12"/>
      <c r="T321" s="12" t="s">
        <v>537</v>
      </c>
      <c r="U321" s="12">
        <v>1</v>
      </c>
      <c r="V321" s="117">
        <v>25002803</v>
      </c>
      <c r="W321" s="117">
        <v>25002803</v>
      </c>
      <c r="X321" s="117">
        <f t="shared" si="20"/>
        <v>28003139.360000003</v>
      </c>
      <c r="Y321" s="13" t="s">
        <v>85</v>
      </c>
      <c r="Z321" s="13">
        <v>2015</v>
      </c>
      <c r="AA321" s="13"/>
      <c r="AB321" s="115" t="s">
        <v>64</v>
      </c>
      <c r="AC321" s="292"/>
      <c r="AD321" s="292"/>
      <c r="AE321" s="292"/>
      <c r="AF321" s="292"/>
    </row>
    <row r="322" spans="1:32" s="51" customFormat="1" ht="165.95" customHeight="1">
      <c r="A322" s="92" t="s">
        <v>937</v>
      </c>
      <c r="B322" s="58" t="s">
        <v>56</v>
      </c>
      <c r="C322" s="12" t="s">
        <v>544</v>
      </c>
      <c r="D322" s="12" t="s">
        <v>545</v>
      </c>
      <c r="E322" s="12" t="s">
        <v>546</v>
      </c>
      <c r="F322" s="12" t="s">
        <v>545</v>
      </c>
      <c r="G322" s="12" t="s">
        <v>546</v>
      </c>
      <c r="H322" s="25" t="s">
        <v>574</v>
      </c>
      <c r="I322" s="25" t="s">
        <v>577</v>
      </c>
      <c r="J322" s="12" t="s">
        <v>87</v>
      </c>
      <c r="K322" s="12">
        <v>30</v>
      </c>
      <c r="L322" s="56">
        <v>710000000</v>
      </c>
      <c r="M322" s="55" t="s">
        <v>61</v>
      </c>
      <c r="N322" s="114" t="s">
        <v>100</v>
      </c>
      <c r="O322" s="12" t="s">
        <v>539</v>
      </c>
      <c r="P322" s="12"/>
      <c r="Q322" s="4" t="s">
        <v>525</v>
      </c>
      <c r="R322" s="12" t="s">
        <v>599</v>
      </c>
      <c r="S322" s="12"/>
      <c r="T322" s="12" t="s">
        <v>537</v>
      </c>
      <c r="U322" s="12">
        <v>1</v>
      </c>
      <c r="V322" s="27">
        <v>15208931</v>
      </c>
      <c r="W322" s="27">
        <f>V322</f>
        <v>15208931</v>
      </c>
      <c r="X322" s="27">
        <f t="shared" si="20"/>
        <v>17034002.720000003</v>
      </c>
      <c r="Y322" s="13" t="s">
        <v>85</v>
      </c>
      <c r="Z322" s="13">
        <v>2015</v>
      </c>
      <c r="AA322" s="13"/>
      <c r="AB322" s="115" t="s">
        <v>64</v>
      </c>
      <c r="AC322" s="292"/>
      <c r="AD322" s="292"/>
      <c r="AE322" s="292"/>
      <c r="AF322" s="292"/>
    </row>
    <row r="323" spans="1:32" s="51" customFormat="1" ht="165.95" customHeight="1">
      <c r="A323" s="92" t="s">
        <v>938</v>
      </c>
      <c r="B323" s="58" t="s">
        <v>56</v>
      </c>
      <c r="C323" s="12" t="s">
        <v>544</v>
      </c>
      <c r="D323" s="12" t="s">
        <v>545</v>
      </c>
      <c r="E323" s="12" t="s">
        <v>546</v>
      </c>
      <c r="F323" s="12" t="s">
        <v>545</v>
      </c>
      <c r="G323" s="12" t="s">
        <v>546</v>
      </c>
      <c r="H323" s="25" t="s">
        <v>574</v>
      </c>
      <c r="I323" s="25" t="s">
        <v>578</v>
      </c>
      <c r="J323" s="12" t="s">
        <v>87</v>
      </c>
      <c r="K323" s="12">
        <v>30</v>
      </c>
      <c r="L323" s="56">
        <v>710000000</v>
      </c>
      <c r="M323" s="55" t="s">
        <v>61</v>
      </c>
      <c r="N323" s="114" t="s">
        <v>100</v>
      </c>
      <c r="O323" s="12" t="s">
        <v>540</v>
      </c>
      <c r="P323" s="12"/>
      <c r="Q323" s="4" t="s">
        <v>525</v>
      </c>
      <c r="R323" s="12" t="s">
        <v>599</v>
      </c>
      <c r="S323" s="12"/>
      <c r="T323" s="12" t="s">
        <v>537</v>
      </c>
      <c r="U323" s="12">
        <v>1</v>
      </c>
      <c r="V323" s="117">
        <v>9805000</v>
      </c>
      <c r="W323" s="117">
        <v>9805000</v>
      </c>
      <c r="X323" s="117">
        <f t="shared" si="20"/>
        <v>10981600.000000002</v>
      </c>
      <c r="Y323" s="13" t="s">
        <v>85</v>
      </c>
      <c r="Z323" s="13">
        <v>2015</v>
      </c>
      <c r="AA323" s="13"/>
      <c r="AB323" s="115" t="s">
        <v>64</v>
      </c>
      <c r="AC323" s="292"/>
      <c r="AD323" s="292"/>
      <c r="AE323" s="292"/>
      <c r="AF323" s="292"/>
    </row>
    <row r="324" spans="1:32" s="51" customFormat="1" ht="165.95" customHeight="1">
      <c r="A324" s="92" t="s">
        <v>939</v>
      </c>
      <c r="B324" s="58" t="s">
        <v>56</v>
      </c>
      <c r="C324" s="12" t="s">
        <v>544</v>
      </c>
      <c r="D324" s="12" t="s">
        <v>545</v>
      </c>
      <c r="E324" s="12" t="s">
        <v>546</v>
      </c>
      <c r="F324" s="12" t="s">
        <v>545</v>
      </c>
      <c r="G324" s="12" t="s">
        <v>546</v>
      </c>
      <c r="H324" s="25" t="s">
        <v>574</v>
      </c>
      <c r="I324" s="25" t="s">
        <v>578</v>
      </c>
      <c r="J324" s="12" t="s">
        <v>87</v>
      </c>
      <c r="K324" s="12">
        <v>30</v>
      </c>
      <c r="L324" s="56">
        <v>710000000</v>
      </c>
      <c r="M324" s="55" t="s">
        <v>61</v>
      </c>
      <c r="N324" s="114" t="s">
        <v>100</v>
      </c>
      <c r="O324" s="12" t="s">
        <v>541</v>
      </c>
      <c r="P324" s="12"/>
      <c r="Q324" s="4" t="s">
        <v>525</v>
      </c>
      <c r="R324" s="12" t="s">
        <v>599</v>
      </c>
      <c r="S324" s="12"/>
      <c r="T324" s="12" t="s">
        <v>537</v>
      </c>
      <c r="U324" s="12">
        <v>1</v>
      </c>
      <c r="V324" s="117">
        <v>6675000</v>
      </c>
      <c r="W324" s="117">
        <v>6675000</v>
      </c>
      <c r="X324" s="117">
        <f t="shared" si="20"/>
        <v>7476000.0000000009</v>
      </c>
      <c r="Y324" s="13" t="s">
        <v>85</v>
      </c>
      <c r="Z324" s="13">
        <v>2015</v>
      </c>
      <c r="AA324" s="13"/>
      <c r="AB324" s="115" t="s">
        <v>64</v>
      </c>
      <c r="AC324" s="292"/>
      <c r="AD324" s="292"/>
      <c r="AE324" s="292"/>
      <c r="AF324" s="292"/>
    </row>
    <row r="325" spans="1:32" s="51" customFormat="1" ht="165.95" customHeight="1">
      <c r="A325" s="92" t="s">
        <v>940</v>
      </c>
      <c r="B325" s="58" t="s">
        <v>56</v>
      </c>
      <c r="C325" s="12" t="s">
        <v>544</v>
      </c>
      <c r="D325" s="12" t="s">
        <v>545</v>
      </c>
      <c r="E325" s="12" t="s">
        <v>546</v>
      </c>
      <c r="F325" s="12" t="s">
        <v>545</v>
      </c>
      <c r="G325" s="12" t="s">
        <v>546</v>
      </c>
      <c r="H325" s="12" t="s">
        <v>534</v>
      </c>
      <c r="I325" s="12" t="s">
        <v>547</v>
      </c>
      <c r="J325" s="12" t="s">
        <v>87</v>
      </c>
      <c r="K325" s="12">
        <v>30</v>
      </c>
      <c r="L325" s="56">
        <v>710000000</v>
      </c>
      <c r="M325" s="55" t="s">
        <v>61</v>
      </c>
      <c r="N325" s="114" t="s">
        <v>100</v>
      </c>
      <c r="O325" s="12" t="s">
        <v>542</v>
      </c>
      <c r="P325" s="12"/>
      <c r="Q325" s="4" t="s">
        <v>525</v>
      </c>
      <c r="R325" s="12" t="s">
        <v>599</v>
      </c>
      <c r="S325" s="12"/>
      <c r="T325" s="12" t="s">
        <v>537</v>
      </c>
      <c r="U325" s="12">
        <v>1</v>
      </c>
      <c r="V325" s="14">
        <v>800000</v>
      </c>
      <c r="W325" s="14">
        <v>800000</v>
      </c>
      <c r="X325" s="14">
        <f>W325*1.12</f>
        <v>896000.00000000012</v>
      </c>
      <c r="Y325" s="13" t="s">
        <v>85</v>
      </c>
      <c r="Z325" s="13">
        <v>2015</v>
      </c>
      <c r="AA325" s="13"/>
      <c r="AB325" s="115" t="s">
        <v>64</v>
      </c>
      <c r="AC325" s="292"/>
      <c r="AD325" s="292"/>
      <c r="AE325" s="292"/>
      <c r="AF325" s="292"/>
    </row>
    <row r="326" spans="1:32" s="51" customFormat="1" ht="165.95" customHeight="1">
      <c r="A326" s="92" t="s">
        <v>941</v>
      </c>
      <c r="B326" s="58" t="s">
        <v>56</v>
      </c>
      <c r="C326" s="12" t="s">
        <v>544</v>
      </c>
      <c r="D326" s="12" t="s">
        <v>545</v>
      </c>
      <c r="E326" s="12" t="s">
        <v>546</v>
      </c>
      <c r="F326" s="12" t="s">
        <v>545</v>
      </c>
      <c r="G326" s="12" t="s">
        <v>546</v>
      </c>
      <c r="H326" s="25" t="s">
        <v>574</v>
      </c>
      <c r="I326" s="25" t="s">
        <v>578</v>
      </c>
      <c r="J326" s="12" t="s">
        <v>87</v>
      </c>
      <c r="K326" s="12">
        <v>30</v>
      </c>
      <c r="L326" s="56">
        <v>710000000</v>
      </c>
      <c r="M326" s="55" t="s">
        <v>61</v>
      </c>
      <c r="N326" s="114" t="s">
        <v>100</v>
      </c>
      <c r="O326" s="12" t="s">
        <v>543</v>
      </c>
      <c r="P326" s="12"/>
      <c r="Q326" s="4" t="s">
        <v>525</v>
      </c>
      <c r="R326" s="12" t="s">
        <v>599</v>
      </c>
      <c r="S326" s="12"/>
      <c r="T326" s="12" t="s">
        <v>537</v>
      </c>
      <c r="U326" s="12">
        <v>1</v>
      </c>
      <c r="V326" s="117">
        <v>7760448</v>
      </c>
      <c r="W326" s="117">
        <v>7760448</v>
      </c>
      <c r="X326" s="117">
        <f t="shared" ref="X326:X364" si="21">W326*1.12</f>
        <v>8691701.7600000016</v>
      </c>
      <c r="Y326" s="13" t="s">
        <v>85</v>
      </c>
      <c r="Z326" s="13">
        <v>2015</v>
      </c>
      <c r="AA326" s="13"/>
      <c r="AB326" s="115" t="s">
        <v>64</v>
      </c>
      <c r="AC326" s="292"/>
      <c r="AD326" s="292"/>
      <c r="AE326" s="292"/>
      <c r="AF326" s="292"/>
    </row>
    <row r="327" spans="1:32" s="51" customFormat="1" ht="165.95" customHeight="1">
      <c r="A327" s="92" t="s">
        <v>942</v>
      </c>
      <c r="B327" s="118" t="s">
        <v>56</v>
      </c>
      <c r="C327" s="25" t="s">
        <v>531</v>
      </c>
      <c r="D327" s="25" t="s">
        <v>532</v>
      </c>
      <c r="E327" s="25" t="s">
        <v>533</v>
      </c>
      <c r="F327" s="25" t="s">
        <v>532</v>
      </c>
      <c r="G327" s="25" t="s">
        <v>533</v>
      </c>
      <c r="H327" s="25" t="s">
        <v>534</v>
      </c>
      <c r="I327" s="25" t="s">
        <v>535</v>
      </c>
      <c r="J327" s="25" t="s">
        <v>87</v>
      </c>
      <c r="K327" s="25">
        <v>35</v>
      </c>
      <c r="L327" s="56">
        <v>710000000</v>
      </c>
      <c r="M327" s="55" t="s">
        <v>61</v>
      </c>
      <c r="N327" s="119" t="s">
        <v>100</v>
      </c>
      <c r="O327" s="25" t="s">
        <v>536</v>
      </c>
      <c r="P327" s="25"/>
      <c r="Q327" s="120" t="s">
        <v>525</v>
      </c>
      <c r="R327" s="12" t="s">
        <v>599</v>
      </c>
      <c r="S327" s="25"/>
      <c r="T327" s="25" t="s">
        <v>537</v>
      </c>
      <c r="U327" s="25">
        <v>1</v>
      </c>
      <c r="V327" s="116">
        <v>10427370</v>
      </c>
      <c r="W327" s="116">
        <v>10427370</v>
      </c>
      <c r="X327" s="116">
        <f t="shared" si="21"/>
        <v>11678654.4</v>
      </c>
      <c r="Y327" s="121" t="s">
        <v>85</v>
      </c>
      <c r="Z327" s="121">
        <v>2015</v>
      </c>
      <c r="AA327" s="121"/>
      <c r="AB327" s="122" t="s">
        <v>64</v>
      </c>
      <c r="AC327" s="292"/>
      <c r="AD327" s="292"/>
      <c r="AE327" s="292"/>
      <c r="AF327" s="292"/>
    </row>
    <row r="328" spans="1:32" s="51" customFormat="1" ht="165.95" customHeight="1">
      <c r="A328" s="92" t="s">
        <v>943</v>
      </c>
      <c r="B328" s="118" t="s">
        <v>56</v>
      </c>
      <c r="C328" s="25" t="s">
        <v>531</v>
      </c>
      <c r="D328" s="25" t="s">
        <v>532</v>
      </c>
      <c r="E328" s="25" t="s">
        <v>533</v>
      </c>
      <c r="F328" s="25" t="s">
        <v>532</v>
      </c>
      <c r="G328" s="25" t="s">
        <v>533</v>
      </c>
      <c r="H328" s="25" t="s">
        <v>534</v>
      </c>
      <c r="I328" s="25" t="s">
        <v>535</v>
      </c>
      <c r="J328" s="25" t="s">
        <v>87</v>
      </c>
      <c r="K328" s="25">
        <v>35</v>
      </c>
      <c r="L328" s="56">
        <v>710000000</v>
      </c>
      <c r="M328" s="55" t="s">
        <v>61</v>
      </c>
      <c r="N328" s="119" t="s">
        <v>100</v>
      </c>
      <c r="O328" s="25" t="s">
        <v>538</v>
      </c>
      <c r="P328" s="25"/>
      <c r="Q328" s="120" t="s">
        <v>525</v>
      </c>
      <c r="R328" s="12" t="s">
        <v>599</v>
      </c>
      <c r="S328" s="25"/>
      <c r="T328" s="25" t="s">
        <v>537</v>
      </c>
      <c r="U328" s="25">
        <v>1</v>
      </c>
      <c r="V328" s="116">
        <v>14524510</v>
      </c>
      <c r="W328" s="116">
        <v>14524510</v>
      </c>
      <c r="X328" s="116">
        <f t="shared" si="21"/>
        <v>16267451.200000001</v>
      </c>
      <c r="Y328" s="121" t="s">
        <v>85</v>
      </c>
      <c r="Z328" s="121">
        <v>2015</v>
      </c>
      <c r="AA328" s="121"/>
      <c r="AB328" s="122" t="s">
        <v>64</v>
      </c>
      <c r="AC328" s="292"/>
      <c r="AD328" s="292"/>
      <c r="AE328" s="292"/>
      <c r="AF328" s="292"/>
    </row>
    <row r="329" spans="1:32" s="51" customFormat="1" ht="165.95" customHeight="1">
      <c r="A329" s="92" t="s">
        <v>944</v>
      </c>
      <c r="B329" s="123" t="s">
        <v>179</v>
      </c>
      <c r="C329" s="25" t="s">
        <v>531</v>
      </c>
      <c r="D329" s="25" t="s">
        <v>532</v>
      </c>
      <c r="E329" s="25" t="s">
        <v>533</v>
      </c>
      <c r="F329" s="25" t="s">
        <v>532</v>
      </c>
      <c r="G329" s="25" t="s">
        <v>533</v>
      </c>
      <c r="H329" s="124" t="s">
        <v>579</v>
      </c>
      <c r="I329" s="125" t="s">
        <v>580</v>
      </c>
      <c r="J329" s="126" t="s">
        <v>87</v>
      </c>
      <c r="K329" s="25">
        <v>35</v>
      </c>
      <c r="L329" s="56">
        <v>710000000</v>
      </c>
      <c r="M329" s="55" t="s">
        <v>61</v>
      </c>
      <c r="N329" s="127" t="s">
        <v>100</v>
      </c>
      <c r="O329" s="126" t="s">
        <v>538</v>
      </c>
      <c r="P329" s="126"/>
      <c r="Q329" s="128" t="s">
        <v>525</v>
      </c>
      <c r="R329" s="12" t="s">
        <v>599</v>
      </c>
      <c r="S329" s="126"/>
      <c r="T329" s="126" t="s">
        <v>537</v>
      </c>
      <c r="U329" s="126">
        <v>1</v>
      </c>
      <c r="V329" s="129">
        <v>6320600</v>
      </c>
      <c r="W329" s="129">
        <v>6320600</v>
      </c>
      <c r="X329" s="129">
        <f t="shared" si="21"/>
        <v>7079072.0000000009</v>
      </c>
      <c r="Y329" s="130" t="s">
        <v>85</v>
      </c>
      <c r="Z329" s="130">
        <v>2015</v>
      </c>
      <c r="AA329" s="130"/>
      <c r="AB329" s="131" t="s">
        <v>64</v>
      </c>
      <c r="AC329" s="292"/>
      <c r="AD329" s="292"/>
      <c r="AE329" s="292"/>
      <c r="AF329" s="292"/>
    </row>
    <row r="330" spans="1:32" s="51" customFormat="1" ht="165.95" customHeight="1">
      <c r="A330" s="92" t="s">
        <v>945</v>
      </c>
      <c r="B330" s="132" t="s">
        <v>56</v>
      </c>
      <c r="C330" s="126" t="s">
        <v>531</v>
      </c>
      <c r="D330" s="126" t="s">
        <v>532</v>
      </c>
      <c r="E330" s="126" t="s">
        <v>533</v>
      </c>
      <c r="F330" s="126" t="s">
        <v>532</v>
      </c>
      <c r="G330" s="126" t="s">
        <v>533</v>
      </c>
      <c r="H330" s="126" t="s">
        <v>534</v>
      </c>
      <c r="I330" s="126" t="s">
        <v>535</v>
      </c>
      <c r="J330" s="126" t="s">
        <v>87</v>
      </c>
      <c r="K330" s="126">
        <v>35</v>
      </c>
      <c r="L330" s="56">
        <v>710000000</v>
      </c>
      <c r="M330" s="55" t="s">
        <v>61</v>
      </c>
      <c r="N330" s="127" t="s">
        <v>100</v>
      </c>
      <c r="O330" s="126" t="s">
        <v>539</v>
      </c>
      <c r="P330" s="126"/>
      <c r="Q330" s="128" t="s">
        <v>525</v>
      </c>
      <c r="R330" s="12" t="s">
        <v>599</v>
      </c>
      <c r="S330" s="126"/>
      <c r="T330" s="126" t="s">
        <v>537</v>
      </c>
      <c r="U330" s="126">
        <v>1</v>
      </c>
      <c r="V330" s="26">
        <v>10592602</v>
      </c>
      <c r="W330" s="26">
        <f>V330</f>
        <v>10592602</v>
      </c>
      <c r="X330" s="26">
        <f t="shared" si="21"/>
        <v>11863714.24</v>
      </c>
      <c r="Y330" s="130" t="s">
        <v>85</v>
      </c>
      <c r="Z330" s="130">
        <v>2015</v>
      </c>
      <c r="AA330" s="130"/>
      <c r="AB330" s="131" t="s">
        <v>64</v>
      </c>
      <c r="AC330" s="292"/>
      <c r="AD330" s="292"/>
      <c r="AE330" s="292"/>
      <c r="AF330" s="292"/>
    </row>
    <row r="331" spans="1:32" s="51" customFormat="1" ht="165.95" customHeight="1">
      <c r="A331" s="92" t="s">
        <v>946</v>
      </c>
      <c r="B331" s="132" t="s">
        <v>56</v>
      </c>
      <c r="C331" s="126" t="s">
        <v>531</v>
      </c>
      <c r="D331" s="126" t="s">
        <v>532</v>
      </c>
      <c r="E331" s="126" t="s">
        <v>533</v>
      </c>
      <c r="F331" s="126" t="s">
        <v>532</v>
      </c>
      <c r="G331" s="126" t="s">
        <v>533</v>
      </c>
      <c r="H331" s="126" t="s">
        <v>534</v>
      </c>
      <c r="I331" s="126" t="s">
        <v>535</v>
      </c>
      <c r="J331" s="126" t="s">
        <v>87</v>
      </c>
      <c r="K331" s="126">
        <v>35</v>
      </c>
      <c r="L331" s="56">
        <v>710000000</v>
      </c>
      <c r="M331" s="55" t="s">
        <v>61</v>
      </c>
      <c r="N331" s="127" t="s">
        <v>100</v>
      </c>
      <c r="O331" s="126" t="s">
        <v>540</v>
      </c>
      <c r="P331" s="126"/>
      <c r="Q331" s="128" t="s">
        <v>525</v>
      </c>
      <c r="R331" s="12" t="s">
        <v>599</v>
      </c>
      <c r="S331" s="126"/>
      <c r="T331" s="126" t="s">
        <v>537</v>
      </c>
      <c r="U331" s="126">
        <v>1</v>
      </c>
      <c r="V331" s="26">
        <v>7641542</v>
      </c>
      <c r="W331" s="26">
        <f>V331</f>
        <v>7641542</v>
      </c>
      <c r="X331" s="26">
        <f t="shared" si="21"/>
        <v>8558527.040000001</v>
      </c>
      <c r="Y331" s="130" t="s">
        <v>85</v>
      </c>
      <c r="Z331" s="130">
        <v>2015</v>
      </c>
      <c r="AA331" s="130"/>
      <c r="AB331" s="131" t="s">
        <v>64</v>
      </c>
      <c r="AC331" s="292"/>
      <c r="AD331" s="292"/>
      <c r="AE331" s="292"/>
      <c r="AF331" s="292"/>
    </row>
    <row r="332" spans="1:32" s="51" customFormat="1" ht="165.95" customHeight="1">
      <c r="A332" s="92" t="s">
        <v>947</v>
      </c>
      <c r="B332" s="132" t="s">
        <v>56</v>
      </c>
      <c r="C332" s="126" t="s">
        <v>531</v>
      </c>
      <c r="D332" s="126" t="s">
        <v>532</v>
      </c>
      <c r="E332" s="126" t="s">
        <v>533</v>
      </c>
      <c r="F332" s="126" t="s">
        <v>532</v>
      </c>
      <c r="G332" s="126" t="s">
        <v>533</v>
      </c>
      <c r="H332" s="126" t="s">
        <v>534</v>
      </c>
      <c r="I332" s="126" t="s">
        <v>535</v>
      </c>
      <c r="J332" s="126" t="s">
        <v>87</v>
      </c>
      <c r="K332" s="126">
        <v>35</v>
      </c>
      <c r="L332" s="56">
        <v>710000000</v>
      </c>
      <c r="M332" s="55" t="s">
        <v>61</v>
      </c>
      <c r="N332" s="127" t="s">
        <v>100</v>
      </c>
      <c r="O332" s="12" t="s">
        <v>603</v>
      </c>
      <c r="P332" s="126"/>
      <c r="Q332" s="128" t="s">
        <v>525</v>
      </c>
      <c r="R332" s="12" t="s">
        <v>599</v>
      </c>
      <c r="S332" s="126"/>
      <c r="T332" s="126" t="s">
        <v>537</v>
      </c>
      <c r="U332" s="126">
        <v>1</v>
      </c>
      <c r="V332" s="26">
        <v>3599272</v>
      </c>
      <c r="W332" s="26">
        <f>V332</f>
        <v>3599272</v>
      </c>
      <c r="X332" s="26">
        <f t="shared" si="21"/>
        <v>4031184.6400000006</v>
      </c>
      <c r="Y332" s="130" t="s">
        <v>85</v>
      </c>
      <c r="Z332" s="130">
        <v>2015</v>
      </c>
      <c r="AA332" s="130"/>
      <c r="AB332" s="131" t="s">
        <v>64</v>
      </c>
      <c r="AC332" s="292"/>
      <c r="AD332" s="292"/>
      <c r="AE332" s="292"/>
      <c r="AF332" s="292"/>
    </row>
    <row r="333" spans="1:32" s="51" customFormat="1" ht="165.95" customHeight="1">
      <c r="A333" s="92" t="s">
        <v>948</v>
      </c>
      <c r="B333" s="132" t="s">
        <v>56</v>
      </c>
      <c r="C333" s="126" t="s">
        <v>531</v>
      </c>
      <c r="D333" s="126" t="s">
        <v>532</v>
      </c>
      <c r="E333" s="126" t="s">
        <v>533</v>
      </c>
      <c r="F333" s="126" t="s">
        <v>532</v>
      </c>
      <c r="G333" s="126" t="s">
        <v>533</v>
      </c>
      <c r="H333" s="126" t="s">
        <v>534</v>
      </c>
      <c r="I333" s="126" t="s">
        <v>535</v>
      </c>
      <c r="J333" s="126" t="s">
        <v>87</v>
      </c>
      <c r="K333" s="126">
        <v>35</v>
      </c>
      <c r="L333" s="56">
        <v>710000000</v>
      </c>
      <c r="M333" s="55" t="s">
        <v>61</v>
      </c>
      <c r="N333" s="127" t="s">
        <v>100</v>
      </c>
      <c r="O333" s="126" t="s">
        <v>543</v>
      </c>
      <c r="P333" s="126"/>
      <c r="Q333" s="128" t="s">
        <v>525</v>
      </c>
      <c r="R333" s="12" t="s">
        <v>599</v>
      </c>
      <c r="S333" s="126"/>
      <c r="T333" s="126" t="s">
        <v>537</v>
      </c>
      <c r="U333" s="126">
        <v>1</v>
      </c>
      <c r="V333" s="129">
        <v>10918539</v>
      </c>
      <c r="W333" s="129">
        <v>10918539</v>
      </c>
      <c r="X333" s="129">
        <f t="shared" si="21"/>
        <v>12228763.680000002</v>
      </c>
      <c r="Y333" s="130" t="s">
        <v>85</v>
      </c>
      <c r="Z333" s="130">
        <v>2015</v>
      </c>
      <c r="AA333" s="130"/>
      <c r="AB333" s="131" t="s">
        <v>64</v>
      </c>
      <c r="AC333" s="292"/>
      <c r="AD333" s="292"/>
      <c r="AE333" s="292"/>
      <c r="AF333" s="292"/>
    </row>
    <row r="334" spans="1:32" s="51" customFormat="1" ht="165.95" customHeight="1">
      <c r="A334" s="92" t="s">
        <v>949</v>
      </c>
      <c r="B334" s="132" t="s">
        <v>56</v>
      </c>
      <c r="C334" s="126" t="s">
        <v>544</v>
      </c>
      <c r="D334" s="126" t="s">
        <v>545</v>
      </c>
      <c r="E334" s="126" t="s">
        <v>546</v>
      </c>
      <c r="F334" s="126" t="s">
        <v>581</v>
      </c>
      <c r="G334" s="126" t="s">
        <v>546</v>
      </c>
      <c r="H334" s="126" t="s">
        <v>534</v>
      </c>
      <c r="I334" s="126" t="s">
        <v>547</v>
      </c>
      <c r="J334" s="126" t="s">
        <v>87</v>
      </c>
      <c r="K334" s="126">
        <v>30</v>
      </c>
      <c r="L334" s="56">
        <v>710000000</v>
      </c>
      <c r="M334" s="55" t="s">
        <v>61</v>
      </c>
      <c r="N334" s="127" t="s">
        <v>100</v>
      </c>
      <c r="O334" s="126" t="s">
        <v>536</v>
      </c>
      <c r="P334" s="126"/>
      <c r="Q334" s="128" t="s">
        <v>525</v>
      </c>
      <c r="R334" s="12" t="s">
        <v>599</v>
      </c>
      <c r="S334" s="126"/>
      <c r="T334" s="126" t="s">
        <v>537</v>
      </c>
      <c r="U334" s="126">
        <v>1</v>
      </c>
      <c r="V334" s="133">
        <v>4948300</v>
      </c>
      <c r="W334" s="133">
        <v>4948300</v>
      </c>
      <c r="X334" s="133">
        <f t="shared" si="21"/>
        <v>5542096.0000000009</v>
      </c>
      <c r="Y334" s="130" t="s">
        <v>85</v>
      </c>
      <c r="Z334" s="130">
        <v>2015</v>
      </c>
      <c r="AA334" s="130"/>
      <c r="AB334" s="131" t="s">
        <v>64</v>
      </c>
      <c r="AC334" s="292"/>
      <c r="AD334" s="292"/>
      <c r="AE334" s="292"/>
      <c r="AF334" s="292"/>
    </row>
    <row r="335" spans="1:32" s="51" customFormat="1" ht="165.95" customHeight="1">
      <c r="A335" s="92" t="s">
        <v>950</v>
      </c>
      <c r="B335" s="132" t="s">
        <v>56</v>
      </c>
      <c r="C335" s="126" t="s">
        <v>600</v>
      </c>
      <c r="D335" s="126" t="s">
        <v>601</v>
      </c>
      <c r="E335" s="126" t="s">
        <v>602</v>
      </c>
      <c r="F335" s="126" t="s">
        <v>601</v>
      </c>
      <c r="G335" s="126" t="s">
        <v>602</v>
      </c>
      <c r="H335" s="126" t="s">
        <v>582</v>
      </c>
      <c r="I335" s="126" t="s">
        <v>583</v>
      </c>
      <c r="J335" s="126" t="s">
        <v>87</v>
      </c>
      <c r="K335" s="126">
        <v>40</v>
      </c>
      <c r="L335" s="56">
        <v>710000000</v>
      </c>
      <c r="M335" s="55" t="s">
        <v>61</v>
      </c>
      <c r="N335" s="127" t="s">
        <v>100</v>
      </c>
      <c r="O335" s="126" t="s">
        <v>536</v>
      </c>
      <c r="P335" s="126"/>
      <c r="Q335" s="128" t="s">
        <v>525</v>
      </c>
      <c r="R335" s="12" t="s">
        <v>599</v>
      </c>
      <c r="S335" s="126"/>
      <c r="T335" s="126" t="s">
        <v>537</v>
      </c>
      <c r="U335" s="126">
        <v>1</v>
      </c>
      <c r="V335" s="133">
        <v>4189000</v>
      </c>
      <c r="W335" s="133">
        <v>4189000</v>
      </c>
      <c r="X335" s="133">
        <f t="shared" si="21"/>
        <v>4691680</v>
      </c>
      <c r="Y335" s="130" t="s">
        <v>85</v>
      </c>
      <c r="Z335" s="130">
        <v>2015</v>
      </c>
      <c r="AA335" s="130"/>
      <c r="AB335" s="131" t="s">
        <v>64</v>
      </c>
      <c r="AC335" s="292"/>
      <c r="AD335" s="292"/>
      <c r="AE335" s="292"/>
      <c r="AF335" s="292"/>
    </row>
    <row r="336" spans="1:32" s="51" customFormat="1" ht="165.95" customHeight="1">
      <c r="A336" s="92" t="s">
        <v>951</v>
      </c>
      <c r="B336" s="126" t="s">
        <v>179</v>
      </c>
      <c r="C336" s="126" t="s">
        <v>584</v>
      </c>
      <c r="D336" s="126" t="s">
        <v>585</v>
      </c>
      <c r="E336" s="126" t="s">
        <v>586</v>
      </c>
      <c r="F336" s="126" t="s">
        <v>585</v>
      </c>
      <c r="G336" s="126" t="s">
        <v>586</v>
      </c>
      <c r="H336" s="126" t="s">
        <v>587</v>
      </c>
      <c r="I336" s="126" t="s">
        <v>588</v>
      </c>
      <c r="J336" s="126" t="s">
        <v>87</v>
      </c>
      <c r="K336" s="126">
        <v>25</v>
      </c>
      <c r="L336" s="56">
        <v>710000000</v>
      </c>
      <c r="M336" s="55" t="s">
        <v>61</v>
      </c>
      <c r="N336" s="127" t="s">
        <v>100</v>
      </c>
      <c r="O336" s="126" t="s">
        <v>536</v>
      </c>
      <c r="P336" s="126"/>
      <c r="Q336" s="128" t="s">
        <v>525</v>
      </c>
      <c r="R336" s="12" t="s">
        <v>599</v>
      </c>
      <c r="S336" s="126"/>
      <c r="T336" s="126" t="s">
        <v>537</v>
      </c>
      <c r="U336" s="126">
        <v>1</v>
      </c>
      <c r="V336" s="133">
        <v>1035600</v>
      </c>
      <c r="W336" s="133">
        <v>1035600</v>
      </c>
      <c r="X336" s="133">
        <f t="shared" si="21"/>
        <v>1159872</v>
      </c>
      <c r="Y336" s="130" t="s">
        <v>85</v>
      </c>
      <c r="Z336" s="130">
        <v>2015</v>
      </c>
      <c r="AA336" s="130"/>
      <c r="AB336" s="131" t="s">
        <v>64</v>
      </c>
      <c r="AC336" s="292"/>
      <c r="AD336" s="292"/>
      <c r="AE336" s="292"/>
      <c r="AF336" s="292"/>
    </row>
    <row r="337" spans="1:32" s="51" customFormat="1" ht="165.95" customHeight="1">
      <c r="A337" s="92" t="s">
        <v>952</v>
      </c>
      <c r="B337" s="126" t="s">
        <v>179</v>
      </c>
      <c r="C337" s="126" t="s">
        <v>544</v>
      </c>
      <c r="D337" s="126" t="s">
        <v>545</v>
      </c>
      <c r="E337" s="126" t="s">
        <v>546</v>
      </c>
      <c r="F337" s="126" t="s">
        <v>581</v>
      </c>
      <c r="G337" s="126" t="s">
        <v>546</v>
      </c>
      <c r="H337" s="126" t="s">
        <v>589</v>
      </c>
      <c r="I337" s="126" t="s">
        <v>547</v>
      </c>
      <c r="J337" s="126" t="s">
        <v>87</v>
      </c>
      <c r="K337" s="126">
        <v>30</v>
      </c>
      <c r="L337" s="56">
        <v>710000000</v>
      </c>
      <c r="M337" s="55" t="s">
        <v>61</v>
      </c>
      <c r="N337" s="127" t="s">
        <v>100</v>
      </c>
      <c r="O337" s="126" t="s">
        <v>536</v>
      </c>
      <c r="P337" s="126"/>
      <c r="Q337" s="128" t="s">
        <v>525</v>
      </c>
      <c r="R337" s="12" t="s">
        <v>599</v>
      </c>
      <c r="S337" s="126"/>
      <c r="T337" s="126" t="s">
        <v>537</v>
      </c>
      <c r="U337" s="126">
        <v>1</v>
      </c>
      <c r="V337" s="133">
        <v>769000</v>
      </c>
      <c r="W337" s="133">
        <v>769000</v>
      </c>
      <c r="X337" s="133">
        <f t="shared" si="21"/>
        <v>861280.00000000012</v>
      </c>
      <c r="Y337" s="130" t="s">
        <v>85</v>
      </c>
      <c r="Z337" s="130">
        <v>2015</v>
      </c>
      <c r="AA337" s="130"/>
      <c r="AB337" s="131" t="s">
        <v>64</v>
      </c>
      <c r="AC337" s="292"/>
      <c r="AD337" s="292"/>
      <c r="AE337" s="292"/>
      <c r="AF337" s="292"/>
    </row>
    <row r="338" spans="1:32" s="51" customFormat="1" ht="165.95" customHeight="1">
      <c r="A338" s="92" t="s">
        <v>953</v>
      </c>
      <c r="B338" s="132" t="s">
        <v>56</v>
      </c>
      <c r="C338" s="134" t="s">
        <v>590</v>
      </c>
      <c r="D338" s="135" t="s">
        <v>591</v>
      </c>
      <c r="E338" s="135" t="s">
        <v>592</v>
      </c>
      <c r="F338" s="135" t="s">
        <v>591</v>
      </c>
      <c r="G338" s="135" t="s">
        <v>592</v>
      </c>
      <c r="H338" s="126" t="s">
        <v>593</v>
      </c>
      <c r="I338" s="126" t="s">
        <v>594</v>
      </c>
      <c r="J338" s="126" t="s">
        <v>87</v>
      </c>
      <c r="K338" s="126">
        <v>25</v>
      </c>
      <c r="L338" s="56">
        <v>710000000</v>
      </c>
      <c r="M338" s="55" t="s">
        <v>61</v>
      </c>
      <c r="N338" s="127" t="s">
        <v>100</v>
      </c>
      <c r="O338" s="126" t="s">
        <v>536</v>
      </c>
      <c r="P338" s="126"/>
      <c r="Q338" s="128" t="s">
        <v>525</v>
      </c>
      <c r="R338" s="12" t="s">
        <v>599</v>
      </c>
      <c r="S338" s="126"/>
      <c r="T338" s="126" t="s">
        <v>537</v>
      </c>
      <c r="U338" s="126">
        <v>1</v>
      </c>
      <c r="V338" s="27">
        <v>1720872</v>
      </c>
      <c r="W338" s="27">
        <f>V338</f>
        <v>1720872</v>
      </c>
      <c r="X338" s="27">
        <f t="shared" si="21"/>
        <v>1927376.6400000001</v>
      </c>
      <c r="Y338" s="130" t="s">
        <v>85</v>
      </c>
      <c r="Z338" s="130">
        <v>2015</v>
      </c>
      <c r="AA338" s="130"/>
      <c r="AB338" s="131" t="s">
        <v>64</v>
      </c>
      <c r="AC338" s="292"/>
      <c r="AD338" s="292"/>
      <c r="AE338" s="292"/>
      <c r="AF338" s="292"/>
    </row>
    <row r="339" spans="1:32" s="51" customFormat="1" ht="165.95" customHeight="1">
      <c r="A339" s="92" t="s">
        <v>954</v>
      </c>
      <c r="B339" s="132" t="s">
        <v>56</v>
      </c>
      <c r="C339" s="126" t="s">
        <v>544</v>
      </c>
      <c r="D339" s="126" t="s">
        <v>545</v>
      </c>
      <c r="E339" s="126" t="s">
        <v>546</v>
      </c>
      <c r="F339" s="126" t="s">
        <v>581</v>
      </c>
      <c r="G339" s="126" t="s">
        <v>546</v>
      </c>
      <c r="H339" s="126" t="s">
        <v>534</v>
      </c>
      <c r="I339" s="126" t="s">
        <v>547</v>
      </c>
      <c r="J339" s="126" t="s">
        <v>87</v>
      </c>
      <c r="K339" s="126">
        <v>30</v>
      </c>
      <c r="L339" s="56">
        <v>710000000</v>
      </c>
      <c r="M339" s="55" t="s">
        <v>61</v>
      </c>
      <c r="N339" s="127" t="s">
        <v>100</v>
      </c>
      <c r="O339" s="126" t="s">
        <v>538</v>
      </c>
      <c r="P339" s="126"/>
      <c r="Q339" s="128" t="s">
        <v>525</v>
      </c>
      <c r="R339" s="12" t="s">
        <v>599</v>
      </c>
      <c r="S339" s="126"/>
      <c r="T339" s="126" t="s">
        <v>537</v>
      </c>
      <c r="U339" s="126">
        <v>1</v>
      </c>
      <c r="V339" s="27">
        <v>10272493</v>
      </c>
      <c r="W339" s="27">
        <f>V339</f>
        <v>10272493</v>
      </c>
      <c r="X339" s="27">
        <f t="shared" si="21"/>
        <v>11505192.160000002</v>
      </c>
      <c r="Y339" s="130" t="s">
        <v>85</v>
      </c>
      <c r="Z339" s="130">
        <v>2015</v>
      </c>
      <c r="AA339" s="130"/>
      <c r="AB339" s="131" t="s">
        <v>64</v>
      </c>
      <c r="AC339" s="292"/>
      <c r="AD339" s="292"/>
      <c r="AE339" s="292"/>
      <c r="AF339" s="292"/>
    </row>
    <row r="340" spans="1:32" s="51" customFormat="1" ht="165.95" customHeight="1">
      <c r="A340" s="92" t="s">
        <v>955</v>
      </c>
      <c r="B340" s="132" t="s">
        <v>56</v>
      </c>
      <c r="C340" s="126" t="s">
        <v>600</v>
      </c>
      <c r="D340" s="126" t="s">
        <v>601</v>
      </c>
      <c r="E340" s="126" t="s">
        <v>602</v>
      </c>
      <c r="F340" s="126" t="s">
        <v>601</v>
      </c>
      <c r="G340" s="126" t="s">
        <v>602</v>
      </c>
      <c r="H340" s="126" t="s">
        <v>582</v>
      </c>
      <c r="I340" s="126" t="s">
        <v>583</v>
      </c>
      <c r="J340" s="126" t="s">
        <v>87</v>
      </c>
      <c r="K340" s="126">
        <v>40</v>
      </c>
      <c r="L340" s="56">
        <v>710000000</v>
      </c>
      <c r="M340" s="55" t="s">
        <v>61</v>
      </c>
      <c r="N340" s="127" t="s">
        <v>100</v>
      </c>
      <c r="O340" s="126" t="s">
        <v>538</v>
      </c>
      <c r="P340" s="126"/>
      <c r="Q340" s="128" t="s">
        <v>525</v>
      </c>
      <c r="R340" s="12" t="s">
        <v>599</v>
      </c>
      <c r="S340" s="126"/>
      <c r="T340" s="126" t="s">
        <v>537</v>
      </c>
      <c r="U340" s="126">
        <v>1</v>
      </c>
      <c r="V340" s="133">
        <v>3450400</v>
      </c>
      <c r="W340" s="133">
        <v>3450400</v>
      </c>
      <c r="X340" s="133">
        <f t="shared" si="21"/>
        <v>3864448.0000000005</v>
      </c>
      <c r="Y340" s="130" t="s">
        <v>85</v>
      </c>
      <c r="Z340" s="130">
        <v>2015</v>
      </c>
      <c r="AA340" s="130"/>
      <c r="AB340" s="131" t="s">
        <v>64</v>
      </c>
      <c r="AC340" s="292"/>
      <c r="AD340" s="292"/>
      <c r="AE340" s="292"/>
      <c r="AF340" s="292"/>
    </row>
    <row r="341" spans="1:32" s="51" customFormat="1" ht="165.95" customHeight="1">
      <c r="A341" s="92" t="s">
        <v>956</v>
      </c>
      <c r="B341" s="126" t="s">
        <v>179</v>
      </c>
      <c r="C341" s="126" t="s">
        <v>544</v>
      </c>
      <c r="D341" s="126" t="s">
        <v>545</v>
      </c>
      <c r="E341" s="126" t="s">
        <v>546</v>
      </c>
      <c r="F341" s="126" t="s">
        <v>581</v>
      </c>
      <c r="G341" s="126" t="s">
        <v>546</v>
      </c>
      <c r="H341" s="126" t="s">
        <v>589</v>
      </c>
      <c r="I341" s="126" t="s">
        <v>547</v>
      </c>
      <c r="J341" s="126" t="s">
        <v>87</v>
      </c>
      <c r="K341" s="126">
        <v>30</v>
      </c>
      <c r="L341" s="56">
        <v>710000000</v>
      </c>
      <c r="M341" s="55" t="s">
        <v>61</v>
      </c>
      <c r="N341" s="127" t="s">
        <v>100</v>
      </c>
      <c r="O341" s="126" t="s">
        <v>538</v>
      </c>
      <c r="P341" s="126"/>
      <c r="Q341" s="128" t="s">
        <v>525</v>
      </c>
      <c r="R341" s="12" t="s">
        <v>599</v>
      </c>
      <c r="S341" s="126"/>
      <c r="T341" s="126" t="s">
        <v>537</v>
      </c>
      <c r="U341" s="126">
        <v>1</v>
      </c>
      <c r="V341" s="133">
        <v>450000</v>
      </c>
      <c r="W341" s="133">
        <v>450000</v>
      </c>
      <c r="X341" s="133">
        <f t="shared" si="21"/>
        <v>504000.00000000006</v>
      </c>
      <c r="Y341" s="130" t="s">
        <v>85</v>
      </c>
      <c r="Z341" s="130">
        <v>2015</v>
      </c>
      <c r="AA341" s="130"/>
      <c r="AB341" s="131" t="s">
        <v>64</v>
      </c>
      <c r="AC341" s="292"/>
      <c r="AD341" s="292"/>
      <c r="AE341" s="292"/>
      <c r="AF341" s="292"/>
    </row>
    <row r="342" spans="1:32" s="51" customFormat="1" ht="165.95" customHeight="1">
      <c r="A342" s="92" t="s">
        <v>957</v>
      </c>
      <c r="B342" s="126" t="s">
        <v>179</v>
      </c>
      <c r="C342" s="126" t="s">
        <v>544</v>
      </c>
      <c r="D342" s="126" t="s">
        <v>545</v>
      </c>
      <c r="E342" s="126" t="s">
        <v>546</v>
      </c>
      <c r="F342" s="126" t="s">
        <v>581</v>
      </c>
      <c r="G342" s="126" t="s">
        <v>546</v>
      </c>
      <c r="H342" s="126" t="s">
        <v>595</v>
      </c>
      <c r="I342" s="126" t="s">
        <v>547</v>
      </c>
      <c r="J342" s="126" t="s">
        <v>87</v>
      </c>
      <c r="K342" s="126">
        <v>30</v>
      </c>
      <c r="L342" s="56">
        <v>710000000</v>
      </c>
      <c r="M342" s="55" t="s">
        <v>61</v>
      </c>
      <c r="N342" s="127" t="s">
        <v>100</v>
      </c>
      <c r="O342" s="126" t="s">
        <v>538</v>
      </c>
      <c r="P342" s="126"/>
      <c r="Q342" s="128" t="s">
        <v>525</v>
      </c>
      <c r="R342" s="12" t="s">
        <v>599</v>
      </c>
      <c r="S342" s="126"/>
      <c r="T342" s="126" t="s">
        <v>537</v>
      </c>
      <c r="U342" s="126">
        <v>1</v>
      </c>
      <c r="V342" s="133">
        <v>360000</v>
      </c>
      <c r="W342" s="133">
        <v>360000</v>
      </c>
      <c r="X342" s="133">
        <f t="shared" si="21"/>
        <v>403200.00000000006</v>
      </c>
      <c r="Y342" s="130" t="s">
        <v>85</v>
      </c>
      <c r="Z342" s="130">
        <v>2015</v>
      </c>
      <c r="AA342" s="130"/>
      <c r="AB342" s="131" t="s">
        <v>64</v>
      </c>
      <c r="AC342" s="292"/>
      <c r="AD342" s="292"/>
      <c r="AE342" s="292"/>
      <c r="AF342" s="292"/>
    </row>
    <row r="343" spans="1:32" s="51" customFormat="1" ht="165.95" customHeight="1">
      <c r="A343" s="92" t="s">
        <v>958</v>
      </c>
      <c r="B343" s="126" t="s">
        <v>179</v>
      </c>
      <c r="C343" s="126" t="s">
        <v>584</v>
      </c>
      <c r="D343" s="126" t="s">
        <v>585</v>
      </c>
      <c r="E343" s="126" t="s">
        <v>596</v>
      </c>
      <c r="F343" s="126" t="s">
        <v>585</v>
      </c>
      <c r="G343" s="126" t="s">
        <v>586</v>
      </c>
      <c r="H343" s="126" t="s">
        <v>587</v>
      </c>
      <c r="I343" s="126" t="s">
        <v>588</v>
      </c>
      <c r="J343" s="126" t="s">
        <v>87</v>
      </c>
      <c r="K343" s="126">
        <v>25</v>
      </c>
      <c r="L343" s="56">
        <v>710000000</v>
      </c>
      <c r="M343" s="55" t="s">
        <v>61</v>
      </c>
      <c r="N343" s="127" t="s">
        <v>100</v>
      </c>
      <c r="O343" s="126" t="s">
        <v>538</v>
      </c>
      <c r="P343" s="126"/>
      <c r="Q343" s="128" t="s">
        <v>525</v>
      </c>
      <c r="R343" s="12" t="s">
        <v>599</v>
      </c>
      <c r="S343" s="126"/>
      <c r="T343" s="126" t="s">
        <v>537</v>
      </c>
      <c r="U343" s="126">
        <v>1</v>
      </c>
      <c r="V343" s="133">
        <v>865600</v>
      </c>
      <c r="W343" s="133">
        <v>865600</v>
      </c>
      <c r="X343" s="133">
        <f t="shared" si="21"/>
        <v>969472.00000000012</v>
      </c>
      <c r="Y343" s="130" t="s">
        <v>85</v>
      </c>
      <c r="Z343" s="130">
        <v>2015</v>
      </c>
      <c r="AA343" s="130"/>
      <c r="AB343" s="131" t="s">
        <v>64</v>
      </c>
      <c r="AC343" s="292"/>
      <c r="AD343" s="292"/>
      <c r="AE343" s="292"/>
      <c r="AF343" s="292"/>
    </row>
    <row r="344" spans="1:32" s="51" customFormat="1" ht="165.95" customHeight="1">
      <c r="A344" s="92" t="s">
        <v>959</v>
      </c>
      <c r="B344" s="132" t="s">
        <v>56</v>
      </c>
      <c r="C344" s="134" t="s">
        <v>590</v>
      </c>
      <c r="D344" s="135" t="s">
        <v>591</v>
      </c>
      <c r="E344" s="135" t="s">
        <v>592</v>
      </c>
      <c r="F344" s="135" t="s">
        <v>591</v>
      </c>
      <c r="G344" s="135" t="s">
        <v>592</v>
      </c>
      <c r="H344" s="126" t="s">
        <v>593</v>
      </c>
      <c r="I344" s="126" t="s">
        <v>594</v>
      </c>
      <c r="J344" s="126" t="s">
        <v>87</v>
      </c>
      <c r="K344" s="126">
        <v>25</v>
      </c>
      <c r="L344" s="56">
        <v>710000000</v>
      </c>
      <c r="M344" s="55" t="s">
        <v>61</v>
      </c>
      <c r="N344" s="127" t="s">
        <v>100</v>
      </c>
      <c r="O344" s="126" t="s">
        <v>538</v>
      </c>
      <c r="P344" s="126"/>
      <c r="Q344" s="128" t="s">
        <v>525</v>
      </c>
      <c r="R344" s="12" t="s">
        <v>599</v>
      </c>
      <c r="S344" s="126"/>
      <c r="T344" s="126" t="s">
        <v>537</v>
      </c>
      <c r="U344" s="126">
        <v>1</v>
      </c>
      <c r="V344" s="27">
        <v>2014469</v>
      </c>
      <c r="W344" s="27">
        <f>V344</f>
        <v>2014469</v>
      </c>
      <c r="X344" s="27">
        <f t="shared" si="21"/>
        <v>2256205.2800000003</v>
      </c>
      <c r="Y344" s="130" t="s">
        <v>85</v>
      </c>
      <c r="Z344" s="130">
        <v>2015</v>
      </c>
      <c r="AA344" s="130"/>
      <c r="AB344" s="131" t="s">
        <v>64</v>
      </c>
      <c r="AC344" s="292"/>
      <c r="AD344" s="292"/>
      <c r="AE344" s="292"/>
      <c r="AF344" s="292"/>
    </row>
    <row r="345" spans="1:32" s="51" customFormat="1" ht="165.95" customHeight="1">
      <c r="A345" s="92" t="s">
        <v>960</v>
      </c>
      <c r="B345" s="132" t="s">
        <v>56</v>
      </c>
      <c r="C345" s="126" t="s">
        <v>544</v>
      </c>
      <c r="D345" s="126" t="s">
        <v>545</v>
      </c>
      <c r="E345" s="126" t="s">
        <v>546</v>
      </c>
      <c r="F345" s="126" t="s">
        <v>581</v>
      </c>
      <c r="G345" s="126" t="s">
        <v>546</v>
      </c>
      <c r="H345" s="126" t="s">
        <v>534</v>
      </c>
      <c r="I345" s="126" t="s">
        <v>547</v>
      </c>
      <c r="J345" s="126" t="s">
        <v>87</v>
      </c>
      <c r="K345" s="126">
        <v>30</v>
      </c>
      <c r="L345" s="56">
        <v>710000000</v>
      </c>
      <c r="M345" s="55" t="s">
        <v>61</v>
      </c>
      <c r="N345" s="127" t="s">
        <v>100</v>
      </c>
      <c r="O345" s="126" t="s">
        <v>539</v>
      </c>
      <c r="P345" s="126"/>
      <c r="Q345" s="128" t="s">
        <v>525</v>
      </c>
      <c r="R345" s="12" t="s">
        <v>599</v>
      </c>
      <c r="S345" s="126"/>
      <c r="T345" s="126" t="s">
        <v>537</v>
      </c>
      <c r="U345" s="126">
        <v>1</v>
      </c>
      <c r="V345" s="133">
        <v>8390906</v>
      </c>
      <c r="W345" s="133">
        <v>8390906</v>
      </c>
      <c r="X345" s="133">
        <f t="shared" si="21"/>
        <v>9397814.7200000007</v>
      </c>
      <c r="Y345" s="130" t="s">
        <v>85</v>
      </c>
      <c r="Z345" s="130">
        <v>2015</v>
      </c>
      <c r="AA345" s="130"/>
      <c r="AB345" s="131" t="s">
        <v>64</v>
      </c>
      <c r="AC345" s="292"/>
      <c r="AD345" s="292"/>
      <c r="AE345" s="292"/>
      <c r="AF345" s="292"/>
    </row>
    <row r="346" spans="1:32" s="51" customFormat="1" ht="165.95" customHeight="1">
      <c r="A346" s="92" t="s">
        <v>961</v>
      </c>
      <c r="B346" s="132" t="s">
        <v>56</v>
      </c>
      <c r="C346" s="126" t="s">
        <v>600</v>
      </c>
      <c r="D346" s="126" t="s">
        <v>601</v>
      </c>
      <c r="E346" s="126" t="s">
        <v>602</v>
      </c>
      <c r="F346" s="126" t="s">
        <v>601</v>
      </c>
      <c r="G346" s="126" t="s">
        <v>602</v>
      </c>
      <c r="H346" s="126" t="s">
        <v>582</v>
      </c>
      <c r="I346" s="126" t="s">
        <v>583</v>
      </c>
      <c r="J346" s="126" t="s">
        <v>87</v>
      </c>
      <c r="K346" s="126">
        <v>40</v>
      </c>
      <c r="L346" s="56">
        <v>710000000</v>
      </c>
      <c r="M346" s="55" t="s">
        <v>61</v>
      </c>
      <c r="N346" s="127" t="s">
        <v>100</v>
      </c>
      <c r="O346" s="126" t="s">
        <v>539</v>
      </c>
      <c r="P346" s="126"/>
      <c r="Q346" s="128" t="s">
        <v>525</v>
      </c>
      <c r="R346" s="12" t="s">
        <v>599</v>
      </c>
      <c r="S346" s="126"/>
      <c r="T346" s="126" t="s">
        <v>537</v>
      </c>
      <c r="U346" s="126">
        <v>1</v>
      </c>
      <c r="V346" s="133">
        <v>1740000</v>
      </c>
      <c r="W346" s="133">
        <v>1740000</v>
      </c>
      <c r="X346" s="133">
        <f t="shared" si="21"/>
        <v>1948800.0000000002</v>
      </c>
      <c r="Y346" s="130" t="s">
        <v>85</v>
      </c>
      <c r="Z346" s="130">
        <v>2015</v>
      </c>
      <c r="AA346" s="130"/>
      <c r="AB346" s="131" t="s">
        <v>64</v>
      </c>
      <c r="AC346" s="292"/>
      <c r="AD346" s="292"/>
      <c r="AE346" s="292"/>
      <c r="AF346" s="292"/>
    </row>
    <row r="347" spans="1:32" s="51" customFormat="1" ht="165.95" customHeight="1">
      <c r="A347" s="92" t="s">
        <v>962</v>
      </c>
      <c r="B347" s="126" t="s">
        <v>179</v>
      </c>
      <c r="C347" s="126" t="s">
        <v>544</v>
      </c>
      <c r="D347" s="126" t="s">
        <v>545</v>
      </c>
      <c r="E347" s="126" t="s">
        <v>546</v>
      </c>
      <c r="F347" s="126" t="s">
        <v>581</v>
      </c>
      <c r="G347" s="126" t="s">
        <v>546</v>
      </c>
      <c r="H347" s="126" t="s">
        <v>589</v>
      </c>
      <c r="I347" s="126" t="s">
        <v>547</v>
      </c>
      <c r="J347" s="126" t="s">
        <v>87</v>
      </c>
      <c r="K347" s="126">
        <v>30</v>
      </c>
      <c r="L347" s="56">
        <v>710000000</v>
      </c>
      <c r="M347" s="55" t="s">
        <v>61</v>
      </c>
      <c r="N347" s="127" t="s">
        <v>100</v>
      </c>
      <c r="O347" s="126" t="s">
        <v>539</v>
      </c>
      <c r="P347" s="126"/>
      <c r="Q347" s="128" t="s">
        <v>525</v>
      </c>
      <c r="R347" s="12" t="s">
        <v>599</v>
      </c>
      <c r="S347" s="126"/>
      <c r="T347" s="126" t="s">
        <v>537</v>
      </c>
      <c r="U347" s="126">
        <v>1</v>
      </c>
      <c r="V347" s="133">
        <v>900000</v>
      </c>
      <c r="W347" s="133">
        <v>900000</v>
      </c>
      <c r="X347" s="133">
        <f t="shared" si="21"/>
        <v>1008000.0000000001</v>
      </c>
      <c r="Y347" s="130" t="s">
        <v>85</v>
      </c>
      <c r="Z347" s="130">
        <v>2015</v>
      </c>
      <c r="AA347" s="130"/>
      <c r="AB347" s="131" t="s">
        <v>64</v>
      </c>
      <c r="AC347" s="292"/>
      <c r="AD347" s="292"/>
      <c r="AE347" s="292"/>
      <c r="AF347" s="292"/>
    </row>
    <row r="348" spans="1:32" s="51" customFormat="1" ht="165.95" customHeight="1">
      <c r="A348" s="92" t="s">
        <v>963</v>
      </c>
      <c r="B348" s="126" t="s">
        <v>179</v>
      </c>
      <c r="C348" s="126" t="s">
        <v>544</v>
      </c>
      <c r="D348" s="126" t="s">
        <v>545</v>
      </c>
      <c r="E348" s="126" t="s">
        <v>546</v>
      </c>
      <c r="F348" s="126" t="s">
        <v>581</v>
      </c>
      <c r="G348" s="126" t="s">
        <v>546</v>
      </c>
      <c r="H348" s="126" t="s">
        <v>595</v>
      </c>
      <c r="I348" s="126" t="s">
        <v>547</v>
      </c>
      <c r="J348" s="126" t="s">
        <v>87</v>
      </c>
      <c r="K348" s="126">
        <v>30</v>
      </c>
      <c r="L348" s="56">
        <v>710000000</v>
      </c>
      <c r="M348" s="55" t="s">
        <v>61</v>
      </c>
      <c r="N348" s="127" t="s">
        <v>100</v>
      </c>
      <c r="O348" s="126" t="s">
        <v>539</v>
      </c>
      <c r="P348" s="126"/>
      <c r="Q348" s="128" t="s">
        <v>525</v>
      </c>
      <c r="R348" s="12" t="s">
        <v>599</v>
      </c>
      <c r="S348" s="126"/>
      <c r="T348" s="126" t="s">
        <v>537</v>
      </c>
      <c r="U348" s="126">
        <v>1</v>
      </c>
      <c r="V348" s="133">
        <v>1400000</v>
      </c>
      <c r="W348" s="133">
        <v>1400000</v>
      </c>
      <c r="X348" s="133">
        <f t="shared" si="21"/>
        <v>1568000.0000000002</v>
      </c>
      <c r="Y348" s="130" t="s">
        <v>85</v>
      </c>
      <c r="Z348" s="130">
        <v>2015</v>
      </c>
      <c r="AA348" s="130"/>
      <c r="AB348" s="131" t="s">
        <v>64</v>
      </c>
      <c r="AC348" s="292"/>
      <c r="AD348" s="292"/>
      <c r="AE348" s="292"/>
      <c r="AF348" s="292"/>
    </row>
    <row r="349" spans="1:32" s="51" customFormat="1" ht="165.95" customHeight="1">
      <c r="A349" s="92" t="s">
        <v>964</v>
      </c>
      <c r="B349" s="132" t="s">
        <v>56</v>
      </c>
      <c r="C349" s="134" t="s">
        <v>590</v>
      </c>
      <c r="D349" s="135" t="s">
        <v>591</v>
      </c>
      <c r="E349" s="135" t="s">
        <v>592</v>
      </c>
      <c r="F349" s="135" t="s">
        <v>591</v>
      </c>
      <c r="G349" s="135" t="s">
        <v>592</v>
      </c>
      <c r="H349" s="126" t="s">
        <v>593</v>
      </c>
      <c r="I349" s="126" t="s">
        <v>594</v>
      </c>
      <c r="J349" s="126" t="s">
        <v>87</v>
      </c>
      <c r="K349" s="126">
        <v>25</v>
      </c>
      <c r="L349" s="56">
        <v>710000000</v>
      </c>
      <c r="M349" s="55" t="s">
        <v>61</v>
      </c>
      <c r="N349" s="127" t="s">
        <v>100</v>
      </c>
      <c r="O349" s="126" t="s">
        <v>539</v>
      </c>
      <c r="P349" s="126"/>
      <c r="Q349" s="128" t="s">
        <v>525</v>
      </c>
      <c r="R349" s="12" t="s">
        <v>599</v>
      </c>
      <c r="S349" s="126"/>
      <c r="T349" s="126" t="s">
        <v>537</v>
      </c>
      <c r="U349" s="126">
        <v>1</v>
      </c>
      <c r="V349" s="27">
        <v>2683482</v>
      </c>
      <c r="W349" s="27">
        <f>V349</f>
        <v>2683482</v>
      </c>
      <c r="X349" s="27">
        <f t="shared" si="21"/>
        <v>3005499.8400000003</v>
      </c>
      <c r="Y349" s="130" t="s">
        <v>85</v>
      </c>
      <c r="Z349" s="130">
        <v>2015</v>
      </c>
      <c r="AA349" s="130"/>
      <c r="AB349" s="131" t="s">
        <v>64</v>
      </c>
      <c r="AC349" s="292"/>
      <c r="AD349" s="292"/>
      <c r="AE349" s="292"/>
      <c r="AF349" s="292"/>
    </row>
    <row r="350" spans="1:32" s="51" customFormat="1" ht="165.95" customHeight="1">
      <c r="A350" s="92" t="s">
        <v>965</v>
      </c>
      <c r="B350" s="132" t="s">
        <v>56</v>
      </c>
      <c r="C350" s="126" t="s">
        <v>544</v>
      </c>
      <c r="D350" s="126" t="s">
        <v>545</v>
      </c>
      <c r="E350" s="126" t="s">
        <v>546</v>
      </c>
      <c r="F350" s="126" t="s">
        <v>545</v>
      </c>
      <c r="G350" s="126" t="s">
        <v>546</v>
      </c>
      <c r="H350" s="126" t="s">
        <v>534</v>
      </c>
      <c r="I350" s="126" t="s">
        <v>547</v>
      </c>
      <c r="J350" s="126" t="s">
        <v>87</v>
      </c>
      <c r="K350" s="126">
        <v>30</v>
      </c>
      <c r="L350" s="56">
        <v>710000000</v>
      </c>
      <c r="M350" s="55" t="s">
        <v>61</v>
      </c>
      <c r="N350" s="127" t="s">
        <v>100</v>
      </c>
      <c r="O350" s="126" t="s">
        <v>540</v>
      </c>
      <c r="P350" s="126"/>
      <c r="Q350" s="128" t="s">
        <v>525</v>
      </c>
      <c r="R350" s="12" t="s">
        <v>599</v>
      </c>
      <c r="S350" s="126"/>
      <c r="T350" s="126" t="s">
        <v>537</v>
      </c>
      <c r="U350" s="126">
        <v>1</v>
      </c>
      <c r="V350" s="133">
        <v>5825000</v>
      </c>
      <c r="W350" s="133">
        <v>5825000</v>
      </c>
      <c r="X350" s="133">
        <f t="shared" si="21"/>
        <v>6524000.0000000009</v>
      </c>
      <c r="Y350" s="130" t="s">
        <v>85</v>
      </c>
      <c r="Z350" s="130">
        <v>2015</v>
      </c>
      <c r="AA350" s="130"/>
      <c r="AB350" s="131" t="s">
        <v>64</v>
      </c>
      <c r="AC350" s="292"/>
      <c r="AD350" s="292"/>
      <c r="AE350" s="292"/>
      <c r="AF350" s="292"/>
    </row>
    <row r="351" spans="1:32" s="51" customFormat="1" ht="165.95" customHeight="1">
      <c r="A351" s="92" t="s">
        <v>966</v>
      </c>
      <c r="B351" s="132" t="s">
        <v>56</v>
      </c>
      <c r="C351" s="126" t="s">
        <v>600</v>
      </c>
      <c r="D351" s="126" t="s">
        <v>601</v>
      </c>
      <c r="E351" s="126" t="s">
        <v>602</v>
      </c>
      <c r="F351" s="126" t="s">
        <v>601</v>
      </c>
      <c r="G351" s="126" t="s">
        <v>602</v>
      </c>
      <c r="H351" s="126" t="s">
        <v>582</v>
      </c>
      <c r="I351" s="126" t="s">
        <v>583</v>
      </c>
      <c r="J351" s="126" t="s">
        <v>87</v>
      </c>
      <c r="K351" s="126">
        <v>40</v>
      </c>
      <c r="L351" s="56">
        <v>710000000</v>
      </c>
      <c r="M351" s="55" t="s">
        <v>61</v>
      </c>
      <c r="N351" s="127" t="s">
        <v>100</v>
      </c>
      <c r="O351" s="126" t="s">
        <v>540</v>
      </c>
      <c r="P351" s="126"/>
      <c r="Q351" s="128" t="s">
        <v>525</v>
      </c>
      <c r="R351" s="12" t="s">
        <v>599</v>
      </c>
      <c r="S351" s="126"/>
      <c r="T351" s="126" t="s">
        <v>537</v>
      </c>
      <c r="U351" s="126">
        <v>1</v>
      </c>
      <c r="V351" s="133">
        <v>2025000</v>
      </c>
      <c r="W351" s="133">
        <v>2025000</v>
      </c>
      <c r="X351" s="133">
        <f t="shared" si="21"/>
        <v>2268000</v>
      </c>
      <c r="Y351" s="130" t="s">
        <v>85</v>
      </c>
      <c r="Z351" s="130">
        <v>2015</v>
      </c>
      <c r="AA351" s="130"/>
      <c r="AB351" s="131" t="s">
        <v>64</v>
      </c>
      <c r="AC351" s="292"/>
      <c r="AD351" s="292"/>
      <c r="AE351" s="292"/>
      <c r="AF351" s="292"/>
    </row>
    <row r="352" spans="1:32" s="51" customFormat="1" ht="165.95" customHeight="1">
      <c r="A352" s="92" t="s">
        <v>967</v>
      </c>
      <c r="B352" s="126" t="s">
        <v>179</v>
      </c>
      <c r="C352" s="126" t="s">
        <v>544</v>
      </c>
      <c r="D352" s="126" t="s">
        <v>545</v>
      </c>
      <c r="E352" s="126" t="s">
        <v>546</v>
      </c>
      <c r="F352" s="126" t="s">
        <v>545</v>
      </c>
      <c r="G352" s="126" t="s">
        <v>546</v>
      </c>
      <c r="H352" s="126" t="s">
        <v>597</v>
      </c>
      <c r="I352" s="126" t="s">
        <v>547</v>
      </c>
      <c r="J352" s="126" t="s">
        <v>87</v>
      </c>
      <c r="K352" s="126">
        <v>30</v>
      </c>
      <c r="L352" s="56">
        <v>710000000</v>
      </c>
      <c r="M352" s="55" t="s">
        <v>61</v>
      </c>
      <c r="N352" s="127" t="s">
        <v>100</v>
      </c>
      <c r="O352" s="126" t="s">
        <v>540</v>
      </c>
      <c r="P352" s="126"/>
      <c r="Q352" s="128" t="s">
        <v>525</v>
      </c>
      <c r="R352" s="12" t="s">
        <v>599</v>
      </c>
      <c r="S352" s="126"/>
      <c r="T352" s="126" t="s">
        <v>537</v>
      </c>
      <c r="U352" s="126">
        <v>1</v>
      </c>
      <c r="V352" s="133">
        <v>1350000</v>
      </c>
      <c r="W352" s="133">
        <v>1350000</v>
      </c>
      <c r="X352" s="133">
        <f t="shared" si="21"/>
        <v>1512000.0000000002</v>
      </c>
      <c r="Y352" s="130" t="s">
        <v>85</v>
      </c>
      <c r="Z352" s="130">
        <v>2015</v>
      </c>
      <c r="AA352" s="130"/>
      <c r="AB352" s="131" t="s">
        <v>64</v>
      </c>
      <c r="AC352" s="292"/>
      <c r="AD352" s="292"/>
      <c r="AE352" s="292"/>
      <c r="AF352" s="292"/>
    </row>
    <row r="353" spans="1:32" s="15" customFormat="1" ht="165.95" customHeight="1">
      <c r="A353" s="92" t="s">
        <v>968</v>
      </c>
      <c r="B353" s="126" t="s">
        <v>179</v>
      </c>
      <c r="C353" s="126" t="s">
        <v>544</v>
      </c>
      <c r="D353" s="126" t="s">
        <v>545</v>
      </c>
      <c r="E353" s="126" t="s">
        <v>546</v>
      </c>
      <c r="F353" s="126" t="s">
        <v>581</v>
      </c>
      <c r="G353" s="126" t="s">
        <v>546</v>
      </c>
      <c r="H353" s="126" t="s">
        <v>598</v>
      </c>
      <c r="I353" s="126" t="s">
        <v>547</v>
      </c>
      <c r="J353" s="126" t="s">
        <v>87</v>
      </c>
      <c r="K353" s="126">
        <v>30</v>
      </c>
      <c r="L353" s="56">
        <v>710000000</v>
      </c>
      <c r="M353" s="55" t="s">
        <v>61</v>
      </c>
      <c r="N353" s="127" t="s">
        <v>100</v>
      </c>
      <c r="O353" s="126" t="s">
        <v>540</v>
      </c>
      <c r="P353" s="126"/>
      <c r="Q353" s="128" t="s">
        <v>525</v>
      </c>
      <c r="R353" s="12" t="s">
        <v>599</v>
      </c>
      <c r="S353" s="126"/>
      <c r="T353" s="126" t="s">
        <v>537</v>
      </c>
      <c r="U353" s="126">
        <v>1</v>
      </c>
      <c r="V353" s="133">
        <v>850000</v>
      </c>
      <c r="W353" s="133">
        <v>850000</v>
      </c>
      <c r="X353" s="133">
        <f t="shared" si="21"/>
        <v>952000.00000000012</v>
      </c>
      <c r="Y353" s="130" t="s">
        <v>85</v>
      </c>
      <c r="Z353" s="130">
        <v>2015</v>
      </c>
      <c r="AA353" s="130"/>
      <c r="AB353" s="131" t="s">
        <v>64</v>
      </c>
      <c r="AC353" s="294"/>
      <c r="AD353" s="294"/>
      <c r="AE353" s="294"/>
      <c r="AF353" s="294"/>
    </row>
    <row r="354" spans="1:32" s="15" customFormat="1" ht="165.95" customHeight="1">
      <c r="A354" s="92" t="s">
        <v>969</v>
      </c>
      <c r="B354" s="126" t="s">
        <v>179</v>
      </c>
      <c r="C354" s="126" t="s">
        <v>544</v>
      </c>
      <c r="D354" s="126" t="s">
        <v>545</v>
      </c>
      <c r="E354" s="126" t="s">
        <v>546</v>
      </c>
      <c r="F354" s="126" t="s">
        <v>581</v>
      </c>
      <c r="G354" s="126" t="s">
        <v>546</v>
      </c>
      <c r="H354" s="126" t="s">
        <v>595</v>
      </c>
      <c r="I354" s="126" t="s">
        <v>547</v>
      </c>
      <c r="J354" s="126" t="s">
        <v>87</v>
      </c>
      <c r="K354" s="126">
        <v>30</v>
      </c>
      <c r="L354" s="56">
        <v>710000000</v>
      </c>
      <c r="M354" s="55" t="s">
        <v>61</v>
      </c>
      <c r="N354" s="127" t="s">
        <v>100</v>
      </c>
      <c r="O354" s="126" t="s">
        <v>540</v>
      </c>
      <c r="P354" s="126"/>
      <c r="Q354" s="128" t="s">
        <v>525</v>
      </c>
      <c r="R354" s="12" t="s">
        <v>599</v>
      </c>
      <c r="S354" s="126"/>
      <c r="T354" s="126" t="s">
        <v>537</v>
      </c>
      <c r="U354" s="126">
        <v>1</v>
      </c>
      <c r="V354" s="133">
        <v>1350000</v>
      </c>
      <c r="W354" s="133">
        <v>1350000</v>
      </c>
      <c r="X354" s="133">
        <f t="shared" si="21"/>
        <v>1512000.0000000002</v>
      </c>
      <c r="Y354" s="130" t="s">
        <v>85</v>
      </c>
      <c r="Z354" s="130">
        <v>2015</v>
      </c>
      <c r="AA354" s="130"/>
      <c r="AB354" s="131" t="s">
        <v>64</v>
      </c>
      <c r="AC354" s="294"/>
      <c r="AD354" s="294"/>
      <c r="AE354" s="294"/>
      <c r="AF354" s="294"/>
    </row>
    <row r="355" spans="1:32" s="15" customFormat="1" ht="165.95" customHeight="1">
      <c r="A355" s="92" t="s">
        <v>970</v>
      </c>
      <c r="B355" s="132" t="s">
        <v>56</v>
      </c>
      <c r="C355" s="134" t="s">
        <v>590</v>
      </c>
      <c r="D355" s="135" t="s">
        <v>591</v>
      </c>
      <c r="E355" s="135" t="s">
        <v>592</v>
      </c>
      <c r="F355" s="135" t="s">
        <v>591</v>
      </c>
      <c r="G355" s="135" t="s">
        <v>592</v>
      </c>
      <c r="H355" s="126" t="s">
        <v>593</v>
      </c>
      <c r="I355" s="126" t="s">
        <v>594</v>
      </c>
      <c r="J355" s="126" t="s">
        <v>87</v>
      </c>
      <c r="K355" s="126">
        <v>25</v>
      </c>
      <c r="L355" s="56">
        <v>710000000</v>
      </c>
      <c r="M355" s="55" t="s">
        <v>61</v>
      </c>
      <c r="N355" s="127" t="s">
        <v>100</v>
      </c>
      <c r="O355" s="126" t="s">
        <v>540</v>
      </c>
      <c r="P355" s="126"/>
      <c r="Q355" s="128" t="s">
        <v>525</v>
      </c>
      <c r="R355" s="12" t="s">
        <v>599</v>
      </c>
      <c r="S355" s="126"/>
      <c r="T355" s="126" t="s">
        <v>537</v>
      </c>
      <c r="U355" s="126">
        <v>1</v>
      </c>
      <c r="V355" s="27">
        <v>894494</v>
      </c>
      <c r="W355" s="27">
        <f>V355</f>
        <v>894494</v>
      </c>
      <c r="X355" s="27">
        <f t="shared" si="21"/>
        <v>1001833.2800000001</v>
      </c>
      <c r="Y355" s="130" t="s">
        <v>85</v>
      </c>
      <c r="Z355" s="130">
        <v>2015</v>
      </c>
      <c r="AA355" s="130"/>
      <c r="AB355" s="131" t="s">
        <v>64</v>
      </c>
      <c r="AC355" s="294"/>
      <c r="AD355" s="294"/>
      <c r="AE355" s="294"/>
      <c r="AF355" s="294"/>
    </row>
    <row r="356" spans="1:32" s="15" customFormat="1" ht="165.95" customHeight="1">
      <c r="A356" s="92" t="s">
        <v>971</v>
      </c>
      <c r="B356" s="126" t="s">
        <v>179</v>
      </c>
      <c r="C356" s="126" t="s">
        <v>584</v>
      </c>
      <c r="D356" s="126" t="s">
        <v>585</v>
      </c>
      <c r="E356" s="126" t="s">
        <v>586</v>
      </c>
      <c r="F356" s="126" t="s">
        <v>585</v>
      </c>
      <c r="G356" s="126" t="s">
        <v>586</v>
      </c>
      <c r="H356" s="126" t="s">
        <v>587</v>
      </c>
      <c r="I356" s="126" t="s">
        <v>588</v>
      </c>
      <c r="J356" s="126" t="s">
        <v>87</v>
      </c>
      <c r="K356" s="126">
        <v>25</v>
      </c>
      <c r="L356" s="56">
        <v>710000000</v>
      </c>
      <c r="M356" s="55" t="s">
        <v>61</v>
      </c>
      <c r="N356" s="127" t="s">
        <v>100</v>
      </c>
      <c r="O356" s="126" t="s">
        <v>540</v>
      </c>
      <c r="P356" s="126"/>
      <c r="Q356" s="128" t="s">
        <v>525</v>
      </c>
      <c r="R356" s="12" t="s">
        <v>599</v>
      </c>
      <c r="S356" s="126"/>
      <c r="T356" s="126" t="s">
        <v>537</v>
      </c>
      <c r="U356" s="126">
        <v>1</v>
      </c>
      <c r="V356" s="133">
        <v>1058800</v>
      </c>
      <c r="W356" s="133">
        <v>1058800</v>
      </c>
      <c r="X356" s="133">
        <f t="shared" si="21"/>
        <v>1185856</v>
      </c>
      <c r="Y356" s="130" t="s">
        <v>85</v>
      </c>
      <c r="Z356" s="130">
        <v>2015</v>
      </c>
      <c r="AA356" s="130"/>
      <c r="AB356" s="131" t="s">
        <v>64</v>
      </c>
      <c r="AC356" s="294"/>
      <c r="AD356" s="294"/>
      <c r="AE356" s="294"/>
      <c r="AF356" s="294"/>
    </row>
    <row r="357" spans="1:32" s="15" customFormat="1" ht="165.95" customHeight="1">
      <c r="A357" s="92" t="s">
        <v>972</v>
      </c>
      <c r="B357" s="132" t="s">
        <v>56</v>
      </c>
      <c r="C357" s="126" t="s">
        <v>544</v>
      </c>
      <c r="D357" s="126" t="s">
        <v>545</v>
      </c>
      <c r="E357" s="126" t="s">
        <v>546</v>
      </c>
      <c r="F357" s="126" t="s">
        <v>545</v>
      </c>
      <c r="G357" s="126" t="s">
        <v>546</v>
      </c>
      <c r="H357" s="126" t="s">
        <v>534</v>
      </c>
      <c r="I357" s="126" t="s">
        <v>547</v>
      </c>
      <c r="J357" s="126" t="s">
        <v>87</v>
      </c>
      <c r="K357" s="126">
        <v>30</v>
      </c>
      <c r="L357" s="56">
        <v>710000000</v>
      </c>
      <c r="M357" s="55" t="s">
        <v>61</v>
      </c>
      <c r="N357" s="127" t="s">
        <v>100</v>
      </c>
      <c r="O357" s="126" t="s">
        <v>541</v>
      </c>
      <c r="P357" s="126"/>
      <c r="Q357" s="128" t="s">
        <v>525</v>
      </c>
      <c r="R357" s="12" t="s">
        <v>599</v>
      </c>
      <c r="S357" s="126"/>
      <c r="T357" s="126" t="s">
        <v>537</v>
      </c>
      <c r="U357" s="126">
        <v>1</v>
      </c>
      <c r="V357" s="133">
        <v>3740000</v>
      </c>
      <c r="W357" s="133">
        <v>3740000</v>
      </c>
      <c r="X357" s="133">
        <f t="shared" si="21"/>
        <v>4188800.0000000005</v>
      </c>
      <c r="Y357" s="130" t="s">
        <v>85</v>
      </c>
      <c r="Z357" s="130">
        <v>2015</v>
      </c>
      <c r="AA357" s="130"/>
      <c r="AB357" s="131" t="s">
        <v>64</v>
      </c>
      <c r="AC357" s="294"/>
      <c r="AD357" s="294"/>
      <c r="AE357" s="294"/>
      <c r="AF357" s="294"/>
    </row>
    <row r="358" spans="1:32" s="15" customFormat="1" ht="165.95" customHeight="1">
      <c r="A358" s="92" t="s">
        <v>973</v>
      </c>
      <c r="B358" s="126" t="s">
        <v>179</v>
      </c>
      <c r="C358" s="126" t="s">
        <v>544</v>
      </c>
      <c r="D358" s="126" t="s">
        <v>545</v>
      </c>
      <c r="E358" s="126" t="s">
        <v>546</v>
      </c>
      <c r="F358" s="126" t="s">
        <v>581</v>
      </c>
      <c r="G358" s="126" t="s">
        <v>546</v>
      </c>
      <c r="H358" s="126" t="s">
        <v>598</v>
      </c>
      <c r="I358" s="126" t="s">
        <v>547</v>
      </c>
      <c r="J358" s="126" t="s">
        <v>87</v>
      </c>
      <c r="K358" s="126">
        <v>30</v>
      </c>
      <c r="L358" s="56">
        <v>710000000</v>
      </c>
      <c r="M358" s="55" t="s">
        <v>61</v>
      </c>
      <c r="N358" s="127" t="s">
        <v>100</v>
      </c>
      <c r="O358" s="126" t="s">
        <v>541</v>
      </c>
      <c r="P358" s="126"/>
      <c r="Q358" s="128" t="s">
        <v>525</v>
      </c>
      <c r="R358" s="12" t="s">
        <v>599</v>
      </c>
      <c r="S358" s="126"/>
      <c r="T358" s="126" t="s">
        <v>537</v>
      </c>
      <c r="U358" s="126">
        <v>1</v>
      </c>
      <c r="V358" s="133">
        <v>1200000</v>
      </c>
      <c r="W358" s="133">
        <v>1200000</v>
      </c>
      <c r="X358" s="133">
        <f t="shared" si="21"/>
        <v>1344000.0000000002</v>
      </c>
      <c r="Y358" s="130" t="s">
        <v>85</v>
      </c>
      <c r="Z358" s="130">
        <v>2015</v>
      </c>
      <c r="AA358" s="130"/>
      <c r="AB358" s="131" t="s">
        <v>64</v>
      </c>
      <c r="AC358" s="294"/>
      <c r="AD358" s="294"/>
      <c r="AE358" s="294"/>
      <c r="AF358" s="294"/>
    </row>
    <row r="359" spans="1:32" s="15" customFormat="1" ht="165.95" customHeight="1">
      <c r="A359" s="92" t="s">
        <v>974</v>
      </c>
      <c r="B359" s="126" t="s">
        <v>179</v>
      </c>
      <c r="C359" s="126" t="s">
        <v>544</v>
      </c>
      <c r="D359" s="126" t="s">
        <v>545</v>
      </c>
      <c r="E359" s="126" t="s">
        <v>546</v>
      </c>
      <c r="F359" s="126" t="s">
        <v>581</v>
      </c>
      <c r="G359" s="126" t="s">
        <v>546</v>
      </c>
      <c r="H359" s="126" t="s">
        <v>589</v>
      </c>
      <c r="I359" s="126" t="s">
        <v>547</v>
      </c>
      <c r="J359" s="126" t="s">
        <v>87</v>
      </c>
      <c r="K359" s="126">
        <v>30</v>
      </c>
      <c r="L359" s="56">
        <v>710000000</v>
      </c>
      <c r="M359" s="55" t="s">
        <v>61</v>
      </c>
      <c r="N359" s="127" t="s">
        <v>100</v>
      </c>
      <c r="O359" s="126" t="s">
        <v>541</v>
      </c>
      <c r="P359" s="126"/>
      <c r="Q359" s="128" t="s">
        <v>525</v>
      </c>
      <c r="R359" s="12" t="s">
        <v>599</v>
      </c>
      <c r="S359" s="126"/>
      <c r="T359" s="126" t="s">
        <v>537</v>
      </c>
      <c r="U359" s="126">
        <v>1</v>
      </c>
      <c r="V359" s="133">
        <v>1350000</v>
      </c>
      <c r="W359" s="133">
        <v>1350000</v>
      </c>
      <c r="X359" s="133">
        <f t="shared" si="21"/>
        <v>1512000.0000000002</v>
      </c>
      <c r="Y359" s="130" t="s">
        <v>85</v>
      </c>
      <c r="Z359" s="130">
        <v>2015</v>
      </c>
      <c r="AA359" s="130"/>
      <c r="AB359" s="131" t="s">
        <v>64</v>
      </c>
      <c r="AC359" s="294"/>
      <c r="AD359" s="294"/>
      <c r="AE359" s="294"/>
      <c r="AF359" s="294"/>
    </row>
    <row r="360" spans="1:32" s="15" customFormat="1" ht="165.95" customHeight="1">
      <c r="A360" s="92" t="s">
        <v>975</v>
      </c>
      <c r="B360" s="126" t="s">
        <v>179</v>
      </c>
      <c r="C360" s="126" t="s">
        <v>584</v>
      </c>
      <c r="D360" s="126" t="s">
        <v>585</v>
      </c>
      <c r="E360" s="126" t="s">
        <v>586</v>
      </c>
      <c r="F360" s="126" t="s">
        <v>585</v>
      </c>
      <c r="G360" s="126" t="s">
        <v>586</v>
      </c>
      <c r="H360" s="126" t="s">
        <v>587</v>
      </c>
      <c r="I360" s="126" t="s">
        <v>588</v>
      </c>
      <c r="J360" s="126" t="s">
        <v>87</v>
      </c>
      <c r="K360" s="126">
        <v>25</v>
      </c>
      <c r="L360" s="56">
        <v>710000000</v>
      </c>
      <c r="M360" s="55" t="s">
        <v>61</v>
      </c>
      <c r="N360" s="127" t="s">
        <v>100</v>
      </c>
      <c r="O360" s="12" t="s">
        <v>603</v>
      </c>
      <c r="P360" s="126"/>
      <c r="Q360" s="128" t="s">
        <v>525</v>
      </c>
      <c r="R360" s="12" t="s">
        <v>599</v>
      </c>
      <c r="S360" s="126"/>
      <c r="T360" s="126" t="s">
        <v>537</v>
      </c>
      <c r="U360" s="126">
        <v>1</v>
      </c>
      <c r="V360" s="133">
        <v>529000</v>
      </c>
      <c r="W360" s="133">
        <v>529000</v>
      </c>
      <c r="X360" s="133">
        <f t="shared" si="21"/>
        <v>592480</v>
      </c>
      <c r="Y360" s="130" t="s">
        <v>85</v>
      </c>
      <c r="Z360" s="130">
        <v>2015</v>
      </c>
      <c r="AA360" s="130"/>
      <c r="AB360" s="131" t="s">
        <v>64</v>
      </c>
      <c r="AC360" s="294"/>
      <c r="AD360" s="294"/>
      <c r="AE360" s="294"/>
      <c r="AF360" s="294"/>
    </row>
    <row r="361" spans="1:32" s="15" customFormat="1" ht="165.95" customHeight="1">
      <c r="A361" s="92" t="s">
        <v>976</v>
      </c>
      <c r="B361" s="132" t="s">
        <v>56</v>
      </c>
      <c r="C361" s="126" t="s">
        <v>544</v>
      </c>
      <c r="D361" s="126" t="s">
        <v>545</v>
      </c>
      <c r="E361" s="126" t="s">
        <v>546</v>
      </c>
      <c r="F361" s="126" t="s">
        <v>545</v>
      </c>
      <c r="G361" s="126" t="s">
        <v>546</v>
      </c>
      <c r="H361" s="126" t="s">
        <v>534</v>
      </c>
      <c r="I361" s="126" t="s">
        <v>547</v>
      </c>
      <c r="J361" s="126" t="s">
        <v>87</v>
      </c>
      <c r="K361" s="126">
        <v>30</v>
      </c>
      <c r="L361" s="56">
        <v>710000000</v>
      </c>
      <c r="M361" s="55" t="s">
        <v>61</v>
      </c>
      <c r="N361" s="127" t="s">
        <v>100</v>
      </c>
      <c r="O361" s="126" t="s">
        <v>543</v>
      </c>
      <c r="P361" s="126"/>
      <c r="Q361" s="128" t="s">
        <v>525</v>
      </c>
      <c r="R361" s="12" t="s">
        <v>599</v>
      </c>
      <c r="S361" s="126"/>
      <c r="T361" s="126" t="s">
        <v>537</v>
      </c>
      <c r="U361" s="126">
        <v>1</v>
      </c>
      <c r="V361" s="27">
        <v>6121078</v>
      </c>
      <c r="W361" s="27">
        <f>V361</f>
        <v>6121078</v>
      </c>
      <c r="X361" s="27">
        <f t="shared" si="21"/>
        <v>6855607.3600000003</v>
      </c>
      <c r="Y361" s="130" t="s">
        <v>85</v>
      </c>
      <c r="Z361" s="130">
        <v>2015</v>
      </c>
      <c r="AA361" s="130"/>
      <c r="AB361" s="131" t="s">
        <v>64</v>
      </c>
      <c r="AC361" s="294"/>
      <c r="AD361" s="294"/>
      <c r="AE361" s="294"/>
      <c r="AF361" s="294"/>
    </row>
    <row r="362" spans="1:32" s="15" customFormat="1" ht="165.95" customHeight="1">
      <c r="A362" s="92" t="s">
        <v>977</v>
      </c>
      <c r="B362" s="132" t="s">
        <v>56</v>
      </c>
      <c r="C362" s="126" t="s">
        <v>600</v>
      </c>
      <c r="D362" s="126" t="s">
        <v>601</v>
      </c>
      <c r="E362" s="126" t="s">
        <v>602</v>
      </c>
      <c r="F362" s="126" t="s">
        <v>601</v>
      </c>
      <c r="G362" s="126" t="s">
        <v>602</v>
      </c>
      <c r="H362" s="126" t="s">
        <v>582</v>
      </c>
      <c r="I362" s="126" t="s">
        <v>583</v>
      </c>
      <c r="J362" s="126" t="s">
        <v>87</v>
      </c>
      <c r="K362" s="126">
        <v>40</v>
      </c>
      <c r="L362" s="56">
        <v>710000000</v>
      </c>
      <c r="M362" s="55" t="s">
        <v>61</v>
      </c>
      <c r="N362" s="127" t="s">
        <v>100</v>
      </c>
      <c r="O362" s="126" t="s">
        <v>543</v>
      </c>
      <c r="P362" s="126"/>
      <c r="Q362" s="128" t="s">
        <v>525</v>
      </c>
      <c r="R362" s="12" t="s">
        <v>599</v>
      </c>
      <c r="S362" s="126"/>
      <c r="T362" s="126" t="s">
        <v>537</v>
      </c>
      <c r="U362" s="126">
        <v>1</v>
      </c>
      <c r="V362" s="133">
        <v>1040370</v>
      </c>
      <c r="W362" s="133">
        <v>1040370</v>
      </c>
      <c r="X362" s="133">
        <f t="shared" si="21"/>
        <v>1165214.4000000001</v>
      </c>
      <c r="Y362" s="130" t="s">
        <v>85</v>
      </c>
      <c r="Z362" s="130">
        <v>2015</v>
      </c>
      <c r="AA362" s="130"/>
      <c r="AB362" s="131" t="s">
        <v>64</v>
      </c>
      <c r="AC362" s="294"/>
      <c r="AD362" s="294"/>
      <c r="AE362" s="294"/>
      <c r="AF362" s="294"/>
    </row>
    <row r="363" spans="1:32" s="15" customFormat="1" ht="165.95" customHeight="1">
      <c r="A363" s="92" t="s">
        <v>978</v>
      </c>
      <c r="B363" s="126" t="s">
        <v>179</v>
      </c>
      <c r="C363" s="126" t="s">
        <v>584</v>
      </c>
      <c r="D363" s="126" t="s">
        <v>585</v>
      </c>
      <c r="E363" s="126" t="s">
        <v>586</v>
      </c>
      <c r="F363" s="126" t="s">
        <v>585</v>
      </c>
      <c r="G363" s="126" t="s">
        <v>586</v>
      </c>
      <c r="H363" s="126" t="s">
        <v>587</v>
      </c>
      <c r="I363" s="126" t="s">
        <v>588</v>
      </c>
      <c r="J363" s="126" t="s">
        <v>87</v>
      </c>
      <c r="K363" s="126">
        <v>25</v>
      </c>
      <c r="L363" s="56">
        <v>710000000</v>
      </c>
      <c r="M363" s="55" t="s">
        <v>61</v>
      </c>
      <c r="N363" s="127" t="s">
        <v>100</v>
      </c>
      <c r="O363" s="126" t="s">
        <v>543</v>
      </c>
      <c r="P363" s="126"/>
      <c r="Q363" s="128" t="s">
        <v>525</v>
      </c>
      <c r="R363" s="12" t="s">
        <v>599</v>
      </c>
      <c r="S363" s="126"/>
      <c r="T363" s="126" t="s">
        <v>537</v>
      </c>
      <c r="U363" s="126">
        <v>1</v>
      </c>
      <c r="V363" s="133">
        <v>520000</v>
      </c>
      <c r="W363" s="133">
        <v>520000</v>
      </c>
      <c r="X363" s="133">
        <f t="shared" si="21"/>
        <v>582400</v>
      </c>
      <c r="Y363" s="130" t="s">
        <v>85</v>
      </c>
      <c r="Z363" s="130">
        <v>2015</v>
      </c>
      <c r="AA363" s="130"/>
      <c r="AB363" s="131" t="s">
        <v>64</v>
      </c>
      <c r="AC363" s="294"/>
      <c r="AD363" s="294"/>
      <c r="AE363" s="294"/>
      <c r="AF363" s="294"/>
    </row>
    <row r="364" spans="1:32" s="15" customFormat="1" ht="165.95" customHeight="1">
      <c r="A364" s="92" t="s">
        <v>979</v>
      </c>
      <c r="B364" s="132" t="s">
        <v>56</v>
      </c>
      <c r="C364" s="134" t="s">
        <v>590</v>
      </c>
      <c r="D364" s="135" t="s">
        <v>591</v>
      </c>
      <c r="E364" s="135" t="s">
        <v>592</v>
      </c>
      <c r="F364" s="135" t="s">
        <v>591</v>
      </c>
      <c r="G364" s="135" t="s">
        <v>592</v>
      </c>
      <c r="H364" s="126" t="s">
        <v>593</v>
      </c>
      <c r="I364" s="126" t="s">
        <v>594</v>
      </c>
      <c r="J364" s="126" t="s">
        <v>87</v>
      </c>
      <c r="K364" s="126">
        <v>25</v>
      </c>
      <c r="L364" s="56">
        <v>710000000</v>
      </c>
      <c r="M364" s="55" t="s">
        <v>61</v>
      </c>
      <c r="N364" s="127" t="s">
        <v>100</v>
      </c>
      <c r="O364" s="126" t="s">
        <v>543</v>
      </c>
      <c r="P364" s="126"/>
      <c r="Q364" s="128" t="s">
        <v>525</v>
      </c>
      <c r="R364" s="12" t="s">
        <v>599</v>
      </c>
      <c r="S364" s="126"/>
      <c r="T364" s="126" t="s">
        <v>537</v>
      </c>
      <c r="U364" s="126">
        <v>1</v>
      </c>
      <c r="V364" s="27">
        <v>1788988</v>
      </c>
      <c r="W364" s="27">
        <f>V364</f>
        <v>1788988</v>
      </c>
      <c r="X364" s="27">
        <f t="shared" si="21"/>
        <v>2003666.5600000003</v>
      </c>
      <c r="Y364" s="130" t="s">
        <v>85</v>
      </c>
      <c r="Z364" s="130">
        <v>2015</v>
      </c>
      <c r="AA364" s="130"/>
      <c r="AB364" s="131" t="s">
        <v>64</v>
      </c>
      <c r="AC364" s="294"/>
      <c r="AD364" s="294"/>
      <c r="AE364" s="294"/>
      <c r="AF364" s="294"/>
    </row>
    <row r="365" spans="1:32" s="15" customFormat="1" ht="165.95" customHeight="1">
      <c r="A365" s="92" t="s">
        <v>980</v>
      </c>
      <c r="B365" s="36" t="s">
        <v>179</v>
      </c>
      <c r="C365" s="36" t="s">
        <v>648</v>
      </c>
      <c r="D365" s="37" t="s">
        <v>649</v>
      </c>
      <c r="E365" s="37" t="s">
        <v>650</v>
      </c>
      <c r="F365" s="37" t="s">
        <v>651</v>
      </c>
      <c r="G365" s="37" t="s">
        <v>652</v>
      </c>
      <c r="H365" s="38" t="s">
        <v>653</v>
      </c>
      <c r="I365" s="37" t="s">
        <v>654</v>
      </c>
      <c r="J365" s="38" t="s">
        <v>31</v>
      </c>
      <c r="K365" s="38">
        <v>100</v>
      </c>
      <c r="L365" s="136">
        <v>710000000</v>
      </c>
      <c r="M365" s="136" t="s">
        <v>61</v>
      </c>
      <c r="N365" s="127" t="s">
        <v>664</v>
      </c>
      <c r="O365" s="38" t="s">
        <v>655</v>
      </c>
      <c r="P365" s="39"/>
      <c r="Q365" s="137" t="s">
        <v>525</v>
      </c>
      <c r="R365" s="36" t="s">
        <v>656</v>
      </c>
      <c r="S365" s="39"/>
      <c r="T365" s="138" t="s">
        <v>368</v>
      </c>
      <c r="U365" s="36">
        <v>1</v>
      </c>
      <c r="V365" s="40">
        <v>53368000</v>
      </c>
      <c r="W365" s="40">
        <v>53368000</v>
      </c>
      <c r="X365" s="40">
        <v>59772160.000000007</v>
      </c>
      <c r="Y365" s="41" t="s">
        <v>85</v>
      </c>
      <c r="Z365" s="42">
        <v>2015</v>
      </c>
      <c r="AA365" s="41" t="s">
        <v>504</v>
      </c>
      <c r="AB365" s="36" t="s">
        <v>657</v>
      </c>
      <c r="AC365" s="294"/>
      <c r="AD365" s="294"/>
      <c r="AE365" s="294"/>
      <c r="AF365" s="294"/>
    </row>
    <row r="366" spans="1:32" s="15" customFormat="1" ht="165.95" customHeight="1">
      <c r="A366" s="92" t="s">
        <v>981</v>
      </c>
      <c r="B366" s="36" t="s">
        <v>179</v>
      </c>
      <c r="C366" s="36" t="s">
        <v>648</v>
      </c>
      <c r="D366" s="37" t="s">
        <v>649</v>
      </c>
      <c r="E366" s="37" t="s">
        <v>650</v>
      </c>
      <c r="F366" s="37" t="s">
        <v>651</v>
      </c>
      <c r="G366" s="37" t="s">
        <v>652</v>
      </c>
      <c r="H366" s="38" t="s">
        <v>658</v>
      </c>
      <c r="I366" s="37" t="s">
        <v>659</v>
      </c>
      <c r="J366" s="38" t="s">
        <v>31</v>
      </c>
      <c r="K366" s="38">
        <v>100</v>
      </c>
      <c r="L366" s="136">
        <v>710000000</v>
      </c>
      <c r="M366" s="136" t="s">
        <v>61</v>
      </c>
      <c r="N366" s="127" t="s">
        <v>664</v>
      </c>
      <c r="O366" s="38" t="s">
        <v>660</v>
      </c>
      <c r="P366" s="39"/>
      <c r="Q366" s="137" t="s">
        <v>525</v>
      </c>
      <c r="R366" s="36" t="s">
        <v>656</v>
      </c>
      <c r="S366" s="39"/>
      <c r="T366" s="138" t="s">
        <v>368</v>
      </c>
      <c r="U366" s="36">
        <v>1</v>
      </c>
      <c r="V366" s="40">
        <v>24556000</v>
      </c>
      <c r="W366" s="40">
        <v>24556000</v>
      </c>
      <c r="X366" s="43">
        <v>27502720.000000004</v>
      </c>
      <c r="Y366" s="44" t="s">
        <v>85</v>
      </c>
      <c r="Z366" s="42">
        <v>2015</v>
      </c>
      <c r="AA366" s="41" t="s">
        <v>504</v>
      </c>
      <c r="AB366" s="36" t="s">
        <v>657</v>
      </c>
      <c r="AC366" s="294"/>
      <c r="AD366" s="294"/>
      <c r="AE366" s="294"/>
      <c r="AF366" s="294"/>
    </row>
    <row r="367" spans="1:32" s="15" customFormat="1" ht="165.95" customHeight="1">
      <c r="A367" s="92" t="s">
        <v>982</v>
      </c>
      <c r="B367" s="36" t="s">
        <v>179</v>
      </c>
      <c r="C367" s="36" t="s">
        <v>648</v>
      </c>
      <c r="D367" s="37" t="s">
        <v>649</v>
      </c>
      <c r="E367" s="37" t="s">
        <v>650</v>
      </c>
      <c r="F367" s="37" t="s">
        <v>651</v>
      </c>
      <c r="G367" s="37" t="s">
        <v>652</v>
      </c>
      <c r="H367" s="38" t="s">
        <v>661</v>
      </c>
      <c r="I367" s="37" t="s">
        <v>662</v>
      </c>
      <c r="J367" s="38" t="s">
        <v>31</v>
      </c>
      <c r="K367" s="38">
        <v>100</v>
      </c>
      <c r="L367" s="136">
        <v>710000000</v>
      </c>
      <c r="M367" s="136" t="s">
        <v>61</v>
      </c>
      <c r="N367" s="127" t="s">
        <v>664</v>
      </c>
      <c r="O367" s="45" t="s">
        <v>663</v>
      </c>
      <c r="P367" s="39"/>
      <c r="Q367" s="137" t="s">
        <v>525</v>
      </c>
      <c r="R367" s="36" t="s">
        <v>656</v>
      </c>
      <c r="S367" s="39"/>
      <c r="T367" s="138" t="s">
        <v>368</v>
      </c>
      <c r="U367" s="36">
        <v>1</v>
      </c>
      <c r="V367" s="40">
        <v>22174000</v>
      </c>
      <c r="W367" s="40">
        <v>22174000</v>
      </c>
      <c r="X367" s="43">
        <v>24834880.000000004</v>
      </c>
      <c r="Y367" s="44" t="s">
        <v>85</v>
      </c>
      <c r="Z367" s="42">
        <v>2015</v>
      </c>
      <c r="AA367" s="41" t="s">
        <v>504</v>
      </c>
      <c r="AB367" s="36" t="s">
        <v>657</v>
      </c>
      <c r="AC367" s="294"/>
      <c r="AD367" s="294"/>
      <c r="AE367" s="294"/>
      <c r="AF367" s="294"/>
    </row>
    <row r="368" spans="1:32" s="284" customFormat="1" ht="165.95" customHeight="1">
      <c r="A368" s="335" t="s">
        <v>1461</v>
      </c>
      <c r="B368" s="304" t="s">
        <v>179</v>
      </c>
      <c r="C368" s="421" t="s">
        <v>1531</v>
      </c>
      <c r="D368" s="419" t="s">
        <v>1462</v>
      </c>
      <c r="E368" s="421" t="s">
        <v>1532</v>
      </c>
      <c r="F368" s="419" t="s">
        <v>1462</v>
      </c>
      <c r="G368" s="421" t="s">
        <v>1532</v>
      </c>
      <c r="H368" s="419" t="s">
        <v>1463</v>
      </c>
      <c r="I368" s="335"/>
      <c r="J368" s="304" t="s">
        <v>87</v>
      </c>
      <c r="K368" s="304">
        <v>100</v>
      </c>
      <c r="L368" s="347">
        <v>710000000</v>
      </c>
      <c r="M368" s="347" t="s">
        <v>61</v>
      </c>
      <c r="N368" s="422" t="s">
        <v>1530</v>
      </c>
      <c r="O368" s="304" t="s">
        <v>560</v>
      </c>
      <c r="P368" s="336"/>
      <c r="Q368" s="304" t="s">
        <v>1464</v>
      </c>
      <c r="R368" s="314" t="s">
        <v>1255</v>
      </c>
      <c r="S368" s="336"/>
      <c r="T368" s="335" t="s">
        <v>368</v>
      </c>
      <c r="U368" s="339">
        <v>1</v>
      </c>
      <c r="V368" s="340">
        <v>50091000</v>
      </c>
      <c r="W368" s="340">
        <v>50091000</v>
      </c>
      <c r="X368" s="340">
        <f>W368*1.12</f>
        <v>56101920.000000007</v>
      </c>
      <c r="Y368" s="147" t="s">
        <v>85</v>
      </c>
      <c r="Z368" s="149">
        <v>2015</v>
      </c>
      <c r="AA368" s="336"/>
      <c r="AB368" s="335" t="s">
        <v>318</v>
      </c>
      <c r="AC368" s="336"/>
      <c r="AD368" s="336"/>
      <c r="AE368" s="336"/>
      <c r="AF368" s="336"/>
    </row>
    <row r="369" spans="1:32" s="284" customFormat="1" ht="165.95" customHeight="1">
      <c r="A369" s="335" t="s">
        <v>1465</v>
      </c>
      <c r="B369" s="304" t="s">
        <v>179</v>
      </c>
      <c r="C369" s="421" t="s">
        <v>1531</v>
      </c>
      <c r="D369" s="419" t="s">
        <v>1462</v>
      </c>
      <c r="E369" s="421" t="s">
        <v>1532</v>
      </c>
      <c r="F369" s="419" t="s">
        <v>1462</v>
      </c>
      <c r="G369" s="421" t="s">
        <v>1532</v>
      </c>
      <c r="H369" s="419" t="s">
        <v>1463</v>
      </c>
      <c r="I369" s="335"/>
      <c r="J369" s="304" t="s">
        <v>87</v>
      </c>
      <c r="K369" s="304">
        <v>100</v>
      </c>
      <c r="L369" s="347">
        <v>710000000</v>
      </c>
      <c r="M369" s="347" t="s">
        <v>61</v>
      </c>
      <c r="N369" s="422" t="s">
        <v>1530</v>
      </c>
      <c r="O369" s="304" t="s">
        <v>1466</v>
      </c>
      <c r="P369" s="336"/>
      <c r="Q369" s="304" t="s">
        <v>1464</v>
      </c>
      <c r="R369" s="314" t="s">
        <v>1255</v>
      </c>
      <c r="S369" s="336"/>
      <c r="T369" s="335" t="s">
        <v>368</v>
      </c>
      <c r="U369" s="339">
        <v>1</v>
      </c>
      <c r="V369" s="340">
        <v>17538600</v>
      </c>
      <c r="W369" s="340">
        <v>17538600</v>
      </c>
      <c r="X369" s="340">
        <f t="shared" ref="X369:X379" si="22">W369*1.12</f>
        <v>19643232.000000004</v>
      </c>
      <c r="Y369" s="147" t="s">
        <v>85</v>
      </c>
      <c r="Z369" s="149">
        <v>2015</v>
      </c>
      <c r="AA369" s="336"/>
      <c r="AB369" s="335" t="s">
        <v>318</v>
      </c>
      <c r="AC369" s="336"/>
      <c r="AD369" s="336"/>
      <c r="AE369" s="336"/>
      <c r="AF369" s="336"/>
    </row>
    <row r="370" spans="1:32" s="284" customFormat="1" ht="165.95" customHeight="1">
      <c r="A370" s="335" t="s">
        <v>1467</v>
      </c>
      <c r="B370" s="304" t="s">
        <v>179</v>
      </c>
      <c r="C370" s="421" t="s">
        <v>1531</v>
      </c>
      <c r="D370" s="419" t="s">
        <v>1462</v>
      </c>
      <c r="E370" s="421" t="s">
        <v>1532</v>
      </c>
      <c r="F370" s="419" t="s">
        <v>1462</v>
      </c>
      <c r="G370" s="421" t="s">
        <v>1532</v>
      </c>
      <c r="H370" s="419" t="s">
        <v>1463</v>
      </c>
      <c r="I370" s="335"/>
      <c r="J370" s="304" t="s">
        <v>87</v>
      </c>
      <c r="K370" s="304">
        <v>100</v>
      </c>
      <c r="L370" s="347">
        <v>710000000</v>
      </c>
      <c r="M370" s="347" t="s">
        <v>61</v>
      </c>
      <c r="N370" s="422" t="s">
        <v>1530</v>
      </c>
      <c r="O370" s="304" t="s">
        <v>1468</v>
      </c>
      <c r="P370" s="336"/>
      <c r="Q370" s="304" t="s">
        <v>1464</v>
      </c>
      <c r="R370" s="314" t="s">
        <v>1255</v>
      </c>
      <c r="S370" s="336"/>
      <c r="T370" s="335" t="s">
        <v>368</v>
      </c>
      <c r="U370" s="339">
        <v>1</v>
      </c>
      <c r="V370" s="340">
        <v>1594400</v>
      </c>
      <c r="W370" s="340">
        <v>1594400</v>
      </c>
      <c r="X370" s="340">
        <f t="shared" si="22"/>
        <v>1785728.0000000002</v>
      </c>
      <c r="Y370" s="147" t="s">
        <v>85</v>
      </c>
      <c r="Z370" s="149">
        <v>2015</v>
      </c>
      <c r="AA370" s="336"/>
      <c r="AB370" s="335" t="s">
        <v>318</v>
      </c>
      <c r="AC370" s="336"/>
      <c r="AD370" s="336"/>
      <c r="AE370" s="336"/>
      <c r="AF370" s="336"/>
    </row>
    <row r="371" spans="1:32" s="284" customFormat="1" ht="165.95" customHeight="1">
      <c r="A371" s="335" t="s">
        <v>1469</v>
      </c>
      <c r="B371" s="304" t="s">
        <v>179</v>
      </c>
      <c r="C371" s="421" t="s">
        <v>1531</v>
      </c>
      <c r="D371" s="419" t="s">
        <v>1462</v>
      </c>
      <c r="E371" s="421" t="s">
        <v>1532</v>
      </c>
      <c r="F371" s="419" t="s">
        <v>1462</v>
      </c>
      <c r="G371" s="421" t="s">
        <v>1532</v>
      </c>
      <c r="H371" s="419" t="s">
        <v>1463</v>
      </c>
      <c r="I371" s="335"/>
      <c r="J371" s="304" t="s">
        <v>87</v>
      </c>
      <c r="K371" s="304">
        <v>100</v>
      </c>
      <c r="L371" s="347">
        <v>710000000</v>
      </c>
      <c r="M371" s="347" t="s">
        <v>61</v>
      </c>
      <c r="N371" s="422" t="s">
        <v>1530</v>
      </c>
      <c r="O371" s="304" t="s">
        <v>1470</v>
      </c>
      <c r="P371" s="336"/>
      <c r="Q371" s="304" t="s">
        <v>1464</v>
      </c>
      <c r="R371" s="314" t="s">
        <v>1255</v>
      </c>
      <c r="S371" s="336"/>
      <c r="T371" s="335" t="s">
        <v>368</v>
      </c>
      <c r="U371" s="339">
        <v>1</v>
      </c>
      <c r="V371" s="340">
        <v>63577400</v>
      </c>
      <c r="W371" s="340">
        <v>63577400</v>
      </c>
      <c r="X371" s="340">
        <f t="shared" si="22"/>
        <v>71206688</v>
      </c>
      <c r="Y371" s="147" t="s">
        <v>85</v>
      </c>
      <c r="Z371" s="149">
        <v>2015</v>
      </c>
      <c r="AA371" s="336"/>
      <c r="AB371" s="335" t="s">
        <v>318</v>
      </c>
      <c r="AC371" s="336"/>
      <c r="AD371" s="336"/>
      <c r="AE371" s="336"/>
      <c r="AF371" s="336"/>
    </row>
    <row r="372" spans="1:32" s="284" customFormat="1" ht="165.95" customHeight="1">
      <c r="A372" s="335" t="s">
        <v>1471</v>
      </c>
      <c r="B372" s="304" t="s">
        <v>179</v>
      </c>
      <c r="C372" s="421" t="s">
        <v>1531</v>
      </c>
      <c r="D372" s="419" t="s">
        <v>1462</v>
      </c>
      <c r="E372" s="421" t="s">
        <v>1532</v>
      </c>
      <c r="F372" s="419" t="s">
        <v>1462</v>
      </c>
      <c r="G372" s="421" t="s">
        <v>1532</v>
      </c>
      <c r="H372" s="419" t="s">
        <v>1463</v>
      </c>
      <c r="I372" s="335"/>
      <c r="J372" s="304" t="s">
        <v>87</v>
      </c>
      <c r="K372" s="304">
        <v>100</v>
      </c>
      <c r="L372" s="347">
        <v>710000000</v>
      </c>
      <c r="M372" s="347" t="s">
        <v>61</v>
      </c>
      <c r="N372" s="422" t="s">
        <v>1530</v>
      </c>
      <c r="O372" s="304" t="s">
        <v>1472</v>
      </c>
      <c r="P372" s="336"/>
      <c r="Q372" s="304" t="s">
        <v>1464</v>
      </c>
      <c r="R372" s="314" t="s">
        <v>1255</v>
      </c>
      <c r="S372" s="336"/>
      <c r="T372" s="335" t="s">
        <v>368</v>
      </c>
      <c r="U372" s="339">
        <v>1</v>
      </c>
      <c r="V372" s="340">
        <v>4600300</v>
      </c>
      <c r="W372" s="340">
        <v>4600300</v>
      </c>
      <c r="X372" s="340">
        <f t="shared" si="22"/>
        <v>5152336.0000000009</v>
      </c>
      <c r="Y372" s="147" t="s">
        <v>85</v>
      </c>
      <c r="Z372" s="149">
        <v>2015</v>
      </c>
      <c r="AA372" s="336"/>
      <c r="AB372" s="335" t="s">
        <v>318</v>
      </c>
      <c r="AC372" s="336"/>
      <c r="AD372" s="336"/>
      <c r="AE372" s="336"/>
      <c r="AF372" s="336"/>
    </row>
    <row r="373" spans="1:32" s="284" customFormat="1" ht="165.95" customHeight="1">
      <c r="A373" s="335" t="s">
        <v>1473</v>
      </c>
      <c r="B373" s="304" t="s">
        <v>179</v>
      </c>
      <c r="C373" s="421" t="s">
        <v>1531</v>
      </c>
      <c r="D373" s="419" t="s">
        <v>1462</v>
      </c>
      <c r="E373" s="421" t="s">
        <v>1532</v>
      </c>
      <c r="F373" s="419" t="s">
        <v>1462</v>
      </c>
      <c r="G373" s="421" t="s">
        <v>1532</v>
      </c>
      <c r="H373" s="419" t="s">
        <v>1463</v>
      </c>
      <c r="I373" s="335"/>
      <c r="J373" s="304" t="s">
        <v>87</v>
      </c>
      <c r="K373" s="304">
        <v>100</v>
      </c>
      <c r="L373" s="347">
        <v>710000000</v>
      </c>
      <c r="M373" s="347" t="s">
        <v>61</v>
      </c>
      <c r="N373" s="422" t="s">
        <v>1530</v>
      </c>
      <c r="O373" s="304" t="s">
        <v>1474</v>
      </c>
      <c r="P373" s="336"/>
      <c r="Q373" s="304" t="s">
        <v>1464</v>
      </c>
      <c r="R373" s="314" t="s">
        <v>1255</v>
      </c>
      <c r="S373" s="336"/>
      <c r="T373" s="335" t="s">
        <v>368</v>
      </c>
      <c r="U373" s="339">
        <v>1</v>
      </c>
      <c r="V373" s="340">
        <v>53596330</v>
      </c>
      <c r="W373" s="340">
        <v>53596330</v>
      </c>
      <c r="X373" s="340">
        <f t="shared" si="22"/>
        <v>60027889.600000009</v>
      </c>
      <c r="Y373" s="147" t="s">
        <v>85</v>
      </c>
      <c r="Z373" s="149">
        <v>2015</v>
      </c>
      <c r="AA373" s="336"/>
      <c r="AB373" s="335" t="s">
        <v>318</v>
      </c>
      <c r="AC373" s="336"/>
      <c r="AD373" s="336"/>
      <c r="AE373" s="336"/>
      <c r="AF373" s="336"/>
    </row>
    <row r="374" spans="1:32" s="284" customFormat="1" ht="165.95" customHeight="1">
      <c r="A374" s="335" t="s">
        <v>1475</v>
      </c>
      <c r="B374" s="304" t="s">
        <v>179</v>
      </c>
      <c r="C374" s="421" t="s">
        <v>1531</v>
      </c>
      <c r="D374" s="419" t="s">
        <v>1462</v>
      </c>
      <c r="E374" s="421" t="s">
        <v>1532</v>
      </c>
      <c r="F374" s="419" t="s">
        <v>1462</v>
      </c>
      <c r="G374" s="421" t="s">
        <v>1532</v>
      </c>
      <c r="H374" s="419" t="s">
        <v>1463</v>
      </c>
      <c r="I374" s="335"/>
      <c r="J374" s="304" t="s">
        <v>87</v>
      </c>
      <c r="K374" s="304">
        <v>100</v>
      </c>
      <c r="L374" s="347">
        <v>710000000</v>
      </c>
      <c r="M374" s="347" t="s">
        <v>61</v>
      </c>
      <c r="N374" s="422" t="s">
        <v>1530</v>
      </c>
      <c r="O374" s="304" t="s">
        <v>1476</v>
      </c>
      <c r="P374" s="336"/>
      <c r="Q374" s="304" t="s">
        <v>1464</v>
      </c>
      <c r="R374" s="314" t="s">
        <v>1255</v>
      </c>
      <c r="S374" s="336"/>
      <c r="T374" s="335" t="s">
        <v>368</v>
      </c>
      <c r="U374" s="339">
        <v>1</v>
      </c>
      <c r="V374" s="340">
        <v>12490000</v>
      </c>
      <c r="W374" s="340">
        <v>12490000</v>
      </c>
      <c r="X374" s="340">
        <f t="shared" si="22"/>
        <v>13988800.000000002</v>
      </c>
      <c r="Y374" s="147" t="s">
        <v>85</v>
      </c>
      <c r="Z374" s="149">
        <v>2015</v>
      </c>
      <c r="AA374" s="336"/>
      <c r="AB374" s="335" t="s">
        <v>318</v>
      </c>
      <c r="AC374" s="336"/>
      <c r="AD374" s="336"/>
      <c r="AE374" s="336"/>
      <c r="AF374" s="336"/>
    </row>
    <row r="375" spans="1:32" s="284" customFormat="1" ht="165.95" customHeight="1">
      <c r="A375" s="335" t="s">
        <v>1477</v>
      </c>
      <c r="B375" s="304" t="s">
        <v>179</v>
      </c>
      <c r="C375" s="421" t="s">
        <v>1531</v>
      </c>
      <c r="D375" s="419" t="s">
        <v>1462</v>
      </c>
      <c r="E375" s="421" t="s">
        <v>1532</v>
      </c>
      <c r="F375" s="419" t="s">
        <v>1462</v>
      </c>
      <c r="G375" s="421" t="s">
        <v>1532</v>
      </c>
      <c r="H375" s="419" t="s">
        <v>1463</v>
      </c>
      <c r="I375" s="335"/>
      <c r="J375" s="304" t="s">
        <v>87</v>
      </c>
      <c r="K375" s="304">
        <v>100</v>
      </c>
      <c r="L375" s="347">
        <v>710000000</v>
      </c>
      <c r="M375" s="347" t="s">
        <v>61</v>
      </c>
      <c r="N375" s="422" t="s">
        <v>1530</v>
      </c>
      <c r="O375" s="304" t="s">
        <v>559</v>
      </c>
      <c r="P375" s="336"/>
      <c r="Q375" s="304" t="s">
        <v>1464</v>
      </c>
      <c r="R375" s="314" t="s">
        <v>1255</v>
      </c>
      <c r="S375" s="336"/>
      <c r="T375" s="335" t="s">
        <v>368</v>
      </c>
      <c r="U375" s="339">
        <v>1</v>
      </c>
      <c r="V375" s="340">
        <v>82777000</v>
      </c>
      <c r="W375" s="340">
        <v>82777000</v>
      </c>
      <c r="X375" s="340">
        <f t="shared" si="22"/>
        <v>92710240.000000015</v>
      </c>
      <c r="Y375" s="147" t="s">
        <v>85</v>
      </c>
      <c r="Z375" s="149">
        <v>2015</v>
      </c>
      <c r="AA375" s="336"/>
      <c r="AB375" s="335" t="s">
        <v>318</v>
      </c>
      <c r="AC375" s="336"/>
      <c r="AD375" s="336"/>
      <c r="AE375" s="336"/>
      <c r="AF375" s="336"/>
    </row>
    <row r="376" spans="1:32" s="284" customFormat="1" ht="165.95" customHeight="1">
      <c r="A376" s="335" t="s">
        <v>1478</v>
      </c>
      <c r="B376" s="304" t="s">
        <v>179</v>
      </c>
      <c r="C376" s="421" t="s">
        <v>1531</v>
      </c>
      <c r="D376" s="419" t="s">
        <v>1462</v>
      </c>
      <c r="E376" s="421" t="s">
        <v>1532</v>
      </c>
      <c r="F376" s="419" t="s">
        <v>1462</v>
      </c>
      <c r="G376" s="421" t="s">
        <v>1532</v>
      </c>
      <c r="H376" s="419" t="s">
        <v>1463</v>
      </c>
      <c r="I376" s="335"/>
      <c r="J376" s="304" t="s">
        <v>87</v>
      </c>
      <c r="K376" s="304">
        <v>100</v>
      </c>
      <c r="L376" s="347">
        <v>710000000</v>
      </c>
      <c r="M376" s="347" t="s">
        <v>61</v>
      </c>
      <c r="N376" s="422" t="s">
        <v>1530</v>
      </c>
      <c r="O376" s="304" t="s">
        <v>1479</v>
      </c>
      <c r="P376" s="336"/>
      <c r="Q376" s="304" t="s">
        <v>1464</v>
      </c>
      <c r="R376" s="314" t="s">
        <v>1255</v>
      </c>
      <c r="S376" s="336"/>
      <c r="T376" s="335" t="s">
        <v>368</v>
      </c>
      <c r="U376" s="339">
        <v>1</v>
      </c>
      <c r="V376" s="340">
        <v>332170</v>
      </c>
      <c r="W376" s="340">
        <v>332170</v>
      </c>
      <c r="X376" s="340">
        <f t="shared" si="22"/>
        <v>372030.4</v>
      </c>
      <c r="Y376" s="147" t="s">
        <v>85</v>
      </c>
      <c r="Z376" s="149">
        <v>2015</v>
      </c>
      <c r="AA376" s="336"/>
      <c r="AB376" s="335" t="s">
        <v>318</v>
      </c>
      <c r="AC376" s="336"/>
      <c r="AD376" s="336"/>
      <c r="AE376" s="336"/>
      <c r="AF376" s="336"/>
    </row>
    <row r="377" spans="1:32" s="284" customFormat="1" ht="165.95" customHeight="1">
      <c r="A377" s="335" t="s">
        <v>1480</v>
      </c>
      <c r="B377" s="304" t="s">
        <v>179</v>
      </c>
      <c r="C377" s="421" t="s">
        <v>1531</v>
      </c>
      <c r="D377" s="419" t="s">
        <v>1462</v>
      </c>
      <c r="E377" s="421" t="s">
        <v>1532</v>
      </c>
      <c r="F377" s="419" t="s">
        <v>1462</v>
      </c>
      <c r="G377" s="421" t="s">
        <v>1532</v>
      </c>
      <c r="H377" s="419" t="s">
        <v>1463</v>
      </c>
      <c r="I377" s="335"/>
      <c r="J377" s="304" t="s">
        <v>87</v>
      </c>
      <c r="K377" s="304">
        <v>100</v>
      </c>
      <c r="L377" s="347">
        <v>710000000</v>
      </c>
      <c r="M377" s="347" t="s">
        <v>61</v>
      </c>
      <c r="N377" s="422" t="s">
        <v>1530</v>
      </c>
      <c r="O377" s="304" t="s">
        <v>1481</v>
      </c>
      <c r="P377" s="336"/>
      <c r="Q377" s="304" t="s">
        <v>1464</v>
      </c>
      <c r="R377" s="314" t="s">
        <v>1255</v>
      </c>
      <c r="S377" s="336"/>
      <c r="T377" s="335" t="s">
        <v>368</v>
      </c>
      <c r="U377" s="339">
        <v>1</v>
      </c>
      <c r="V377" s="340">
        <v>531170</v>
      </c>
      <c r="W377" s="340">
        <v>531170</v>
      </c>
      <c r="X377" s="340">
        <f t="shared" si="22"/>
        <v>594910.4</v>
      </c>
      <c r="Y377" s="147" t="s">
        <v>85</v>
      </c>
      <c r="Z377" s="149">
        <v>2015</v>
      </c>
      <c r="AA377" s="336"/>
      <c r="AB377" s="335" t="s">
        <v>318</v>
      </c>
      <c r="AC377" s="336"/>
      <c r="AD377" s="336"/>
      <c r="AE377" s="336"/>
      <c r="AF377" s="336"/>
    </row>
    <row r="378" spans="1:32" s="284" customFormat="1" ht="165.95" customHeight="1">
      <c r="A378" s="335" t="s">
        <v>1482</v>
      </c>
      <c r="B378" s="304" t="s">
        <v>179</v>
      </c>
      <c r="C378" s="421" t="s">
        <v>1531</v>
      </c>
      <c r="D378" s="419" t="s">
        <v>1462</v>
      </c>
      <c r="E378" s="421" t="s">
        <v>1532</v>
      </c>
      <c r="F378" s="419" t="s">
        <v>1462</v>
      </c>
      <c r="G378" s="421" t="s">
        <v>1532</v>
      </c>
      <c r="H378" s="419" t="s">
        <v>1463</v>
      </c>
      <c r="I378" s="335"/>
      <c r="J378" s="304" t="s">
        <v>87</v>
      </c>
      <c r="K378" s="304">
        <v>100</v>
      </c>
      <c r="L378" s="347">
        <v>710000000</v>
      </c>
      <c r="M378" s="347" t="s">
        <v>61</v>
      </c>
      <c r="N378" s="422" t="s">
        <v>1530</v>
      </c>
      <c r="O378" s="304" t="s">
        <v>1483</v>
      </c>
      <c r="P378" s="336"/>
      <c r="Q378" s="304" t="s">
        <v>1464</v>
      </c>
      <c r="R378" s="314" t="s">
        <v>1255</v>
      </c>
      <c r="S378" s="336"/>
      <c r="T378" s="335" t="s">
        <v>368</v>
      </c>
      <c r="U378" s="339">
        <v>1</v>
      </c>
      <c r="V378" s="340">
        <v>132890</v>
      </c>
      <c r="W378" s="340">
        <v>132890</v>
      </c>
      <c r="X378" s="340">
        <f t="shared" si="22"/>
        <v>148836.80000000002</v>
      </c>
      <c r="Y378" s="147" t="s">
        <v>85</v>
      </c>
      <c r="Z378" s="149">
        <v>2015</v>
      </c>
      <c r="AA378" s="336"/>
      <c r="AB378" s="335" t="s">
        <v>318</v>
      </c>
      <c r="AC378" s="336"/>
      <c r="AD378" s="336"/>
      <c r="AE378" s="336"/>
      <c r="AF378" s="336"/>
    </row>
    <row r="379" spans="1:32" s="284" customFormat="1" ht="165.95" customHeight="1">
      <c r="A379" s="335" t="s">
        <v>1484</v>
      </c>
      <c r="B379" s="304" t="s">
        <v>179</v>
      </c>
      <c r="C379" s="421" t="s">
        <v>1531</v>
      </c>
      <c r="D379" s="419" t="s">
        <v>1462</v>
      </c>
      <c r="E379" s="421" t="s">
        <v>1532</v>
      </c>
      <c r="F379" s="419" t="s">
        <v>1462</v>
      </c>
      <c r="G379" s="421" t="s">
        <v>1532</v>
      </c>
      <c r="H379" s="419" t="s">
        <v>1463</v>
      </c>
      <c r="I379" s="335"/>
      <c r="J379" s="304" t="s">
        <v>87</v>
      </c>
      <c r="K379" s="304">
        <v>100</v>
      </c>
      <c r="L379" s="347">
        <v>710000000</v>
      </c>
      <c r="M379" s="347" t="s">
        <v>61</v>
      </c>
      <c r="N379" s="422" t="s">
        <v>1530</v>
      </c>
      <c r="O379" s="304" t="s">
        <v>1485</v>
      </c>
      <c r="P379" s="336"/>
      <c r="Q379" s="304" t="s">
        <v>1464</v>
      </c>
      <c r="R379" s="314" t="s">
        <v>1255</v>
      </c>
      <c r="S379" s="336"/>
      <c r="T379" s="335" t="s">
        <v>368</v>
      </c>
      <c r="U379" s="339">
        <v>1</v>
      </c>
      <c r="V379" s="340">
        <v>112738740</v>
      </c>
      <c r="W379" s="340">
        <v>112738740</v>
      </c>
      <c r="X379" s="340">
        <f t="shared" si="22"/>
        <v>126267388.80000001</v>
      </c>
      <c r="Y379" s="147" t="s">
        <v>85</v>
      </c>
      <c r="Z379" s="149">
        <v>2015</v>
      </c>
      <c r="AA379" s="336"/>
      <c r="AB379" s="335" t="s">
        <v>318</v>
      </c>
      <c r="AC379" s="336"/>
      <c r="AD379" s="336"/>
      <c r="AE379" s="336"/>
      <c r="AF379" s="336"/>
    </row>
    <row r="380" spans="1:32" s="284" customFormat="1" ht="24.75" customHeight="1">
      <c r="A380" s="382"/>
      <c r="B380" s="9"/>
      <c r="C380" s="336"/>
      <c r="D380" s="337"/>
      <c r="E380" s="335"/>
      <c r="F380" s="337"/>
      <c r="G380" s="335"/>
      <c r="H380" s="337"/>
      <c r="I380" s="335"/>
      <c r="J380" s="304"/>
      <c r="K380" s="304"/>
      <c r="L380" s="338"/>
      <c r="M380" s="338"/>
      <c r="N380" s="304"/>
      <c r="O380" s="304"/>
      <c r="P380" s="336"/>
      <c r="Q380" s="304"/>
      <c r="R380" s="314"/>
      <c r="S380" s="336"/>
      <c r="T380" s="335"/>
      <c r="U380" s="339"/>
      <c r="V380" s="340"/>
      <c r="W380" s="443">
        <f>SUM(W306:W379)</f>
        <v>1009701052</v>
      </c>
      <c r="X380" s="443">
        <f>SUM(X306:X379)</f>
        <v>1130865178.24</v>
      </c>
      <c r="Y380" s="336"/>
      <c r="Z380" s="336"/>
      <c r="AA380" s="336"/>
      <c r="AB380" s="335"/>
      <c r="AC380" s="336"/>
      <c r="AD380" s="336"/>
      <c r="AE380" s="336"/>
      <c r="AF380" s="336"/>
    </row>
    <row r="381" spans="1:32" s="15" customFormat="1" ht="33.75" customHeight="1">
      <c r="A381" s="464" t="s">
        <v>94</v>
      </c>
      <c r="B381" s="465"/>
      <c r="C381" s="55"/>
      <c r="D381" s="55"/>
      <c r="E381" s="55"/>
      <c r="F381" s="55"/>
      <c r="G381" s="55"/>
      <c r="H381" s="55"/>
      <c r="I381" s="55"/>
      <c r="J381" s="55"/>
      <c r="K381" s="55"/>
      <c r="L381" s="55"/>
      <c r="M381" s="55"/>
      <c r="N381" s="139"/>
      <c r="O381" s="55"/>
      <c r="P381" s="55"/>
      <c r="Q381" s="55"/>
      <c r="R381" s="55"/>
      <c r="S381" s="55"/>
      <c r="T381" s="55"/>
      <c r="U381" s="140"/>
      <c r="V381" s="141"/>
      <c r="W381" s="142"/>
      <c r="X381" s="142"/>
      <c r="Y381" s="55"/>
      <c r="Z381" s="55"/>
      <c r="AA381" s="55"/>
      <c r="AB381" s="55"/>
      <c r="AC381" s="294"/>
      <c r="AD381" s="294"/>
      <c r="AE381" s="294"/>
      <c r="AF381" s="294"/>
    </row>
    <row r="382" spans="1:32" s="15" customFormat="1" ht="165.95" customHeight="1">
      <c r="A382" s="143" t="s">
        <v>1231</v>
      </c>
      <c r="B382" s="11" t="s">
        <v>179</v>
      </c>
      <c r="C382" s="93" t="s">
        <v>612</v>
      </c>
      <c r="D382" s="144" t="s">
        <v>613</v>
      </c>
      <c r="E382" s="144" t="s">
        <v>614</v>
      </c>
      <c r="F382" s="145" t="s">
        <v>613</v>
      </c>
      <c r="G382" s="145" t="s">
        <v>614</v>
      </c>
      <c r="H382" s="146" t="s">
        <v>615</v>
      </c>
      <c r="I382" s="146" t="s">
        <v>616</v>
      </c>
      <c r="J382" s="147" t="s">
        <v>87</v>
      </c>
      <c r="K382" s="148">
        <v>100</v>
      </c>
      <c r="L382" s="58">
        <v>710000000</v>
      </c>
      <c r="M382" s="58" t="s">
        <v>61</v>
      </c>
      <c r="N382" s="114" t="s">
        <v>100</v>
      </c>
      <c r="O382" s="149" t="s">
        <v>195</v>
      </c>
      <c r="P382" s="149"/>
      <c r="Q382" s="150" t="s">
        <v>550</v>
      </c>
      <c r="R382" s="149" t="s">
        <v>186</v>
      </c>
      <c r="S382" s="149"/>
      <c r="T382" s="3" t="s">
        <v>86</v>
      </c>
      <c r="U382" s="151">
        <v>1</v>
      </c>
      <c r="V382" s="2">
        <v>30000000</v>
      </c>
      <c r="W382" s="2">
        <v>30000000</v>
      </c>
      <c r="X382" s="2">
        <f>W382*1.12</f>
        <v>33600000</v>
      </c>
      <c r="Y382" s="147" t="s">
        <v>85</v>
      </c>
      <c r="Z382" s="149">
        <v>2015</v>
      </c>
      <c r="AA382" s="11"/>
      <c r="AB382" s="11" t="s">
        <v>256</v>
      </c>
      <c r="AC382" s="294"/>
      <c r="AD382" s="294"/>
      <c r="AE382" s="294"/>
      <c r="AF382" s="294"/>
    </row>
    <row r="383" spans="1:32" s="364" customFormat="1" ht="165.95" customHeight="1">
      <c r="A383" s="261" t="s">
        <v>1232</v>
      </c>
      <c r="B383" s="350" t="s">
        <v>56</v>
      </c>
      <c r="C383" s="351" t="s">
        <v>554</v>
      </c>
      <c r="D383" s="351" t="s">
        <v>555</v>
      </c>
      <c r="E383" s="351" t="s">
        <v>556</v>
      </c>
      <c r="F383" s="352" t="s">
        <v>555</v>
      </c>
      <c r="G383" s="351" t="s">
        <v>556</v>
      </c>
      <c r="H383" s="351" t="s">
        <v>557</v>
      </c>
      <c r="I383" s="353" t="s">
        <v>1500</v>
      </c>
      <c r="J383" s="354" t="s">
        <v>87</v>
      </c>
      <c r="K383" s="355">
        <v>100</v>
      </c>
      <c r="L383" s="350">
        <v>710000000</v>
      </c>
      <c r="M383" s="350" t="s">
        <v>61</v>
      </c>
      <c r="N383" s="356" t="s">
        <v>100</v>
      </c>
      <c r="O383" s="351" t="s">
        <v>559</v>
      </c>
      <c r="P383" s="351"/>
      <c r="Q383" s="357" t="s">
        <v>643</v>
      </c>
      <c r="R383" s="351" t="s">
        <v>37</v>
      </c>
      <c r="S383" s="351"/>
      <c r="T383" s="354" t="s">
        <v>86</v>
      </c>
      <c r="U383" s="358">
        <v>1</v>
      </c>
      <c r="V383" s="359">
        <v>165893129.81999999</v>
      </c>
      <c r="W383" s="359">
        <v>0</v>
      </c>
      <c r="X383" s="444">
        <f t="shared" ref="X383:X446" si="23">W383*1.12</f>
        <v>0</v>
      </c>
      <c r="Y383" s="360" t="s">
        <v>85</v>
      </c>
      <c r="Z383" s="361">
        <v>2015</v>
      </c>
      <c r="AA383" s="362"/>
      <c r="AB383" s="362" t="s">
        <v>63</v>
      </c>
      <c r="AC383" s="363"/>
      <c r="AD383" s="363"/>
      <c r="AE383" s="363"/>
      <c r="AF383" s="363"/>
    </row>
    <row r="384" spans="1:32" s="82" customFormat="1" ht="165.95" customHeight="1">
      <c r="A384" s="367" t="s">
        <v>1501</v>
      </c>
      <c r="B384" s="315" t="s">
        <v>56</v>
      </c>
      <c r="C384" s="304" t="s">
        <v>554</v>
      </c>
      <c r="D384" s="304" t="s">
        <v>555</v>
      </c>
      <c r="E384" s="304" t="s">
        <v>556</v>
      </c>
      <c r="F384" s="368" t="s">
        <v>555</v>
      </c>
      <c r="G384" s="304" t="s">
        <v>556</v>
      </c>
      <c r="H384" s="304" t="s">
        <v>557</v>
      </c>
      <c r="I384" s="369" t="s">
        <v>1502</v>
      </c>
      <c r="J384" s="345" t="s">
        <v>87</v>
      </c>
      <c r="K384" s="343">
        <v>100</v>
      </c>
      <c r="L384" s="315">
        <v>710000000</v>
      </c>
      <c r="M384" s="315" t="s">
        <v>61</v>
      </c>
      <c r="N384" s="370" t="s">
        <v>1487</v>
      </c>
      <c r="O384" s="304" t="s">
        <v>559</v>
      </c>
      <c r="P384" s="304"/>
      <c r="Q384" s="344" t="s">
        <v>1503</v>
      </c>
      <c r="R384" s="304" t="s">
        <v>37</v>
      </c>
      <c r="S384" s="304"/>
      <c r="T384" s="345" t="s">
        <v>86</v>
      </c>
      <c r="U384" s="341">
        <v>1</v>
      </c>
      <c r="V384" s="340">
        <v>150811936.19999999</v>
      </c>
      <c r="W384" s="340">
        <v>150811936.19999999</v>
      </c>
      <c r="X384" s="2">
        <f t="shared" si="23"/>
        <v>168909368.544</v>
      </c>
      <c r="Y384" s="300" t="s">
        <v>85</v>
      </c>
      <c r="Z384" s="304">
        <v>2015</v>
      </c>
      <c r="AA384" s="346"/>
      <c r="AB384" s="371" t="s">
        <v>63</v>
      </c>
      <c r="AC384" s="372"/>
      <c r="AD384" s="372"/>
      <c r="AE384" s="372"/>
      <c r="AF384" s="372"/>
    </row>
    <row r="385" spans="1:32" s="364" customFormat="1" ht="165.95" customHeight="1">
      <c r="A385" s="261" t="s">
        <v>1233</v>
      </c>
      <c r="B385" s="350" t="s">
        <v>56</v>
      </c>
      <c r="C385" s="351" t="s">
        <v>554</v>
      </c>
      <c r="D385" s="351" t="s">
        <v>555</v>
      </c>
      <c r="E385" s="351" t="s">
        <v>556</v>
      </c>
      <c r="F385" s="352" t="s">
        <v>555</v>
      </c>
      <c r="G385" s="351" t="s">
        <v>556</v>
      </c>
      <c r="H385" s="351" t="s">
        <v>557</v>
      </c>
      <c r="I385" s="353" t="s">
        <v>1500</v>
      </c>
      <c r="J385" s="354" t="s">
        <v>87</v>
      </c>
      <c r="K385" s="355">
        <v>100</v>
      </c>
      <c r="L385" s="350">
        <v>710000000</v>
      </c>
      <c r="M385" s="350" t="s">
        <v>61</v>
      </c>
      <c r="N385" s="356" t="s">
        <v>100</v>
      </c>
      <c r="O385" s="357" t="s">
        <v>527</v>
      </c>
      <c r="P385" s="351"/>
      <c r="Q385" s="357" t="s">
        <v>643</v>
      </c>
      <c r="R385" s="351" t="s">
        <v>37</v>
      </c>
      <c r="S385" s="351"/>
      <c r="T385" s="354" t="s">
        <v>86</v>
      </c>
      <c r="U385" s="358">
        <v>1</v>
      </c>
      <c r="V385" s="359">
        <v>208277316.72</v>
      </c>
      <c r="W385" s="359">
        <v>0</v>
      </c>
      <c r="X385" s="444">
        <f t="shared" si="23"/>
        <v>0</v>
      </c>
      <c r="Y385" s="360" t="s">
        <v>85</v>
      </c>
      <c r="Z385" s="351">
        <v>2015</v>
      </c>
      <c r="AA385" s="362"/>
      <c r="AB385" s="362" t="s">
        <v>63</v>
      </c>
      <c r="AC385" s="363"/>
      <c r="AD385" s="363"/>
      <c r="AE385" s="363"/>
      <c r="AF385" s="363"/>
    </row>
    <row r="386" spans="1:32" s="82" customFormat="1" ht="165.95" customHeight="1">
      <c r="A386" s="367" t="s">
        <v>1504</v>
      </c>
      <c r="B386" s="315" t="s">
        <v>56</v>
      </c>
      <c r="C386" s="304" t="s">
        <v>554</v>
      </c>
      <c r="D386" s="304" t="s">
        <v>555</v>
      </c>
      <c r="E386" s="304" t="s">
        <v>556</v>
      </c>
      <c r="F386" s="368" t="s">
        <v>555</v>
      </c>
      <c r="G386" s="304" t="s">
        <v>556</v>
      </c>
      <c r="H386" s="304" t="s">
        <v>557</v>
      </c>
      <c r="I386" s="369" t="s">
        <v>1502</v>
      </c>
      <c r="J386" s="345" t="s">
        <v>87</v>
      </c>
      <c r="K386" s="343">
        <v>100</v>
      </c>
      <c r="L386" s="315">
        <v>710000000</v>
      </c>
      <c r="M386" s="315" t="s">
        <v>61</v>
      </c>
      <c r="N386" s="370" t="s">
        <v>1487</v>
      </c>
      <c r="O386" s="344" t="s">
        <v>527</v>
      </c>
      <c r="P386" s="304"/>
      <c r="Q386" s="344" t="s">
        <v>1503</v>
      </c>
      <c r="R386" s="304" t="s">
        <v>37</v>
      </c>
      <c r="S386" s="304"/>
      <c r="T386" s="345" t="s">
        <v>86</v>
      </c>
      <c r="U386" s="341">
        <v>1</v>
      </c>
      <c r="V386" s="340">
        <v>189343015.19999999</v>
      </c>
      <c r="W386" s="340">
        <v>189343015.19999999</v>
      </c>
      <c r="X386" s="2">
        <f t="shared" si="23"/>
        <v>212064177.02400002</v>
      </c>
      <c r="Y386" s="300" t="s">
        <v>85</v>
      </c>
      <c r="Z386" s="304">
        <v>2015</v>
      </c>
      <c r="AA386" s="346"/>
      <c r="AB386" s="371" t="s">
        <v>63</v>
      </c>
      <c r="AC386" s="372"/>
      <c r="AD386" s="372"/>
      <c r="AE386" s="372"/>
      <c r="AF386" s="372"/>
    </row>
    <row r="387" spans="1:32" s="364" customFormat="1" ht="165.95" customHeight="1">
      <c r="A387" s="261" t="s">
        <v>1234</v>
      </c>
      <c r="B387" s="350" t="s">
        <v>56</v>
      </c>
      <c r="C387" s="351" t="s">
        <v>554</v>
      </c>
      <c r="D387" s="351" t="s">
        <v>555</v>
      </c>
      <c r="E387" s="351" t="s">
        <v>556</v>
      </c>
      <c r="F387" s="352" t="s">
        <v>555</v>
      </c>
      <c r="G387" s="351" t="s">
        <v>556</v>
      </c>
      <c r="H387" s="351" t="s">
        <v>557</v>
      </c>
      <c r="I387" s="353" t="s">
        <v>1500</v>
      </c>
      <c r="J387" s="354" t="s">
        <v>87</v>
      </c>
      <c r="K387" s="355">
        <v>100</v>
      </c>
      <c r="L387" s="350">
        <v>710000000</v>
      </c>
      <c r="M387" s="350" t="s">
        <v>61</v>
      </c>
      <c r="N387" s="356" t="s">
        <v>100</v>
      </c>
      <c r="O387" s="351" t="s">
        <v>560</v>
      </c>
      <c r="P387" s="351"/>
      <c r="Q387" s="357" t="s">
        <v>643</v>
      </c>
      <c r="R387" s="351" t="s">
        <v>37</v>
      </c>
      <c r="S387" s="351"/>
      <c r="T387" s="354" t="s">
        <v>86</v>
      </c>
      <c r="U387" s="358">
        <v>1</v>
      </c>
      <c r="V387" s="359">
        <v>279272873.66000003</v>
      </c>
      <c r="W387" s="359">
        <v>0</v>
      </c>
      <c r="X387" s="444">
        <f t="shared" si="23"/>
        <v>0</v>
      </c>
      <c r="Y387" s="360" t="s">
        <v>85</v>
      </c>
      <c r="Z387" s="361">
        <v>2015</v>
      </c>
      <c r="AA387" s="365"/>
      <c r="AB387" s="365" t="s">
        <v>63</v>
      </c>
      <c r="AC387" s="363"/>
      <c r="AD387" s="363"/>
      <c r="AE387" s="363"/>
      <c r="AF387" s="363"/>
    </row>
    <row r="388" spans="1:32" s="82" customFormat="1" ht="165.95" customHeight="1">
      <c r="A388" s="367" t="s">
        <v>1505</v>
      </c>
      <c r="B388" s="315" t="s">
        <v>56</v>
      </c>
      <c r="C388" s="304" t="s">
        <v>554</v>
      </c>
      <c r="D388" s="304" t="s">
        <v>555</v>
      </c>
      <c r="E388" s="304" t="s">
        <v>556</v>
      </c>
      <c r="F388" s="368" t="s">
        <v>555</v>
      </c>
      <c r="G388" s="304" t="s">
        <v>556</v>
      </c>
      <c r="H388" s="304" t="s">
        <v>557</v>
      </c>
      <c r="I388" s="369" t="s">
        <v>1502</v>
      </c>
      <c r="J388" s="345" t="s">
        <v>87</v>
      </c>
      <c r="K388" s="343">
        <v>100</v>
      </c>
      <c r="L388" s="315">
        <v>710000000</v>
      </c>
      <c r="M388" s="315" t="s">
        <v>61</v>
      </c>
      <c r="N388" s="370" t="s">
        <v>1487</v>
      </c>
      <c r="O388" s="304" t="s">
        <v>560</v>
      </c>
      <c r="P388" s="304"/>
      <c r="Q388" s="344" t="s">
        <v>1503</v>
      </c>
      <c r="R388" s="304" t="s">
        <v>37</v>
      </c>
      <c r="S388" s="304"/>
      <c r="T388" s="345" t="s">
        <v>86</v>
      </c>
      <c r="U388" s="341">
        <v>1</v>
      </c>
      <c r="V388" s="340">
        <v>253884430.60000002</v>
      </c>
      <c r="W388" s="340">
        <v>253884430.60000002</v>
      </c>
      <c r="X388" s="2">
        <f t="shared" si="23"/>
        <v>284350562.27200007</v>
      </c>
      <c r="Y388" s="300" t="s">
        <v>85</v>
      </c>
      <c r="Z388" s="304">
        <v>2015</v>
      </c>
      <c r="AA388" s="346"/>
      <c r="AB388" s="371" t="s">
        <v>63</v>
      </c>
      <c r="AC388" s="372"/>
      <c r="AD388" s="372"/>
      <c r="AE388" s="372"/>
      <c r="AF388" s="372"/>
    </row>
    <row r="389" spans="1:32" s="364" customFormat="1" ht="165.95" customHeight="1">
      <c r="A389" s="261" t="s">
        <v>1235</v>
      </c>
      <c r="B389" s="350" t="s">
        <v>56</v>
      </c>
      <c r="C389" s="351" t="s">
        <v>554</v>
      </c>
      <c r="D389" s="351" t="s">
        <v>555</v>
      </c>
      <c r="E389" s="351" t="s">
        <v>556</v>
      </c>
      <c r="F389" s="352" t="s">
        <v>555</v>
      </c>
      <c r="G389" s="351" t="s">
        <v>556</v>
      </c>
      <c r="H389" s="351" t="s">
        <v>557</v>
      </c>
      <c r="I389" s="353" t="s">
        <v>1500</v>
      </c>
      <c r="J389" s="354" t="s">
        <v>87</v>
      </c>
      <c r="K389" s="355">
        <v>100</v>
      </c>
      <c r="L389" s="350">
        <v>710000000</v>
      </c>
      <c r="M389" s="350" t="s">
        <v>61</v>
      </c>
      <c r="N389" s="356" t="s">
        <v>100</v>
      </c>
      <c r="O389" s="351" t="s">
        <v>561</v>
      </c>
      <c r="P389" s="351"/>
      <c r="Q389" s="357" t="s">
        <v>643</v>
      </c>
      <c r="R389" s="351" t="s">
        <v>37</v>
      </c>
      <c r="S389" s="351"/>
      <c r="T389" s="354" t="s">
        <v>86</v>
      </c>
      <c r="U389" s="358">
        <v>1</v>
      </c>
      <c r="V389" s="359">
        <v>213164293.53999999</v>
      </c>
      <c r="W389" s="359">
        <v>0</v>
      </c>
      <c r="X389" s="444">
        <f t="shared" si="23"/>
        <v>0</v>
      </c>
      <c r="Y389" s="360" t="s">
        <v>85</v>
      </c>
      <c r="Z389" s="351">
        <v>2015</v>
      </c>
      <c r="AA389" s="362"/>
      <c r="AB389" s="362" t="s">
        <v>63</v>
      </c>
      <c r="AC389" s="363"/>
      <c r="AD389" s="363"/>
      <c r="AE389" s="363"/>
      <c r="AF389" s="363"/>
    </row>
    <row r="390" spans="1:32" s="82" customFormat="1" ht="165.95" customHeight="1">
      <c r="A390" s="367" t="s">
        <v>1506</v>
      </c>
      <c r="B390" s="315" t="s">
        <v>56</v>
      </c>
      <c r="C390" s="304" t="s">
        <v>554</v>
      </c>
      <c r="D390" s="304" t="s">
        <v>555</v>
      </c>
      <c r="E390" s="304" t="s">
        <v>556</v>
      </c>
      <c r="F390" s="368" t="s">
        <v>555</v>
      </c>
      <c r="G390" s="304" t="s">
        <v>556</v>
      </c>
      <c r="H390" s="304" t="s">
        <v>557</v>
      </c>
      <c r="I390" s="369" t="s">
        <v>1502</v>
      </c>
      <c r="J390" s="345" t="s">
        <v>87</v>
      </c>
      <c r="K390" s="343">
        <v>100</v>
      </c>
      <c r="L390" s="315">
        <v>710000000</v>
      </c>
      <c r="M390" s="315" t="s">
        <v>61</v>
      </c>
      <c r="N390" s="370" t="s">
        <v>1487</v>
      </c>
      <c r="O390" s="304" t="s">
        <v>1507</v>
      </c>
      <c r="P390" s="304"/>
      <c r="Q390" s="344" t="s">
        <v>1503</v>
      </c>
      <c r="R390" s="304" t="s">
        <v>37</v>
      </c>
      <c r="S390" s="304"/>
      <c r="T390" s="345" t="s">
        <v>86</v>
      </c>
      <c r="U390" s="341">
        <v>1</v>
      </c>
      <c r="V390" s="340">
        <v>193785721.39999998</v>
      </c>
      <c r="W390" s="340">
        <v>193785721.40000001</v>
      </c>
      <c r="X390" s="2">
        <f t="shared" si="23"/>
        <v>217040007.96800002</v>
      </c>
      <c r="Y390" s="300" t="s">
        <v>85</v>
      </c>
      <c r="Z390" s="304">
        <v>2015</v>
      </c>
      <c r="AA390" s="346"/>
      <c r="AB390" s="371" t="s">
        <v>63</v>
      </c>
      <c r="AC390" s="372"/>
      <c r="AD390" s="372"/>
      <c r="AE390" s="372"/>
      <c r="AF390" s="372"/>
    </row>
    <row r="391" spans="1:32" s="364" customFormat="1" ht="165.95" customHeight="1">
      <c r="A391" s="261" t="s">
        <v>1236</v>
      </c>
      <c r="B391" s="350" t="s">
        <v>56</v>
      </c>
      <c r="C391" s="351" t="s">
        <v>554</v>
      </c>
      <c r="D391" s="351" t="s">
        <v>555</v>
      </c>
      <c r="E391" s="351" t="s">
        <v>556</v>
      </c>
      <c r="F391" s="352" t="s">
        <v>555</v>
      </c>
      <c r="G391" s="351" t="s">
        <v>556</v>
      </c>
      <c r="H391" s="351" t="s">
        <v>557</v>
      </c>
      <c r="I391" s="353" t="s">
        <v>1500</v>
      </c>
      <c r="J391" s="354" t="s">
        <v>87</v>
      </c>
      <c r="K391" s="355">
        <v>100</v>
      </c>
      <c r="L391" s="350">
        <v>710000000</v>
      </c>
      <c r="M391" s="350" t="s">
        <v>61</v>
      </c>
      <c r="N391" s="356" t="s">
        <v>100</v>
      </c>
      <c r="O391" s="366" t="s">
        <v>317</v>
      </c>
      <c r="P391" s="351"/>
      <c r="Q391" s="357" t="s">
        <v>643</v>
      </c>
      <c r="R391" s="351" t="s">
        <v>37</v>
      </c>
      <c r="S391" s="351"/>
      <c r="T391" s="354" t="s">
        <v>86</v>
      </c>
      <c r="U391" s="358">
        <v>1</v>
      </c>
      <c r="V391" s="359">
        <v>18837416.399999999</v>
      </c>
      <c r="W391" s="359">
        <v>0</v>
      </c>
      <c r="X391" s="444">
        <f t="shared" si="23"/>
        <v>0</v>
      </c>
      <c r="Y391" s="360" t="s">
        <v>85</v>
      </c>
      <c r="Z391" s="351">
        <v>2015</v>
      </c>
      <c r="AA391" s="362"/>
      <c r="AB391" s="362" t="s">
        <v>63</v>
      </c>
      <c r="AC391" s="363"/>
      <c r="AD391" s="363"/>
      <c r="AE391" s="363"/>
      <c r="AF391" s="363"/>
    </row>
    <row r="392" spans="1:32" s="82" customFormat="1" ht="165.95" customHeight="1">
      <c r="A392" s="367" t="s">
        <v>1508</v>
      </c>
      <c r="B392" s="315" t="s">
        <v>56</v>
      </c>
      <c r="C392" s="304" t="s">
        <v>554</v>
      </c>
      <c r="D392" s="304" t="s">
        <v>555</v>
      </c>
      <c r="E392" s="304" t="s">
        <v>556</v>
      </c>
      <c r="F392" s="368" t="s">
        <v>555</v>
      </c>
      <c r="G392" s="304" t="s">
        <v>556</v>
      </c>
      <c r="H392" s="304" t="s">
        <v>557</v>
      </c>
      <c r="I392" s="369" t="s">
        <v>1502</v>
      </c>
      <c r="J392" s="345" t="s">
        <v>87</v>
      </c>
      <c r="K392" s="343">
        <v>100</v>
      </c>
      <c r="L392" s="315">
        <v>710000000</v>
      </c>
      <c r="M392" s="315" t="s">
        <v>61</v>
      </c>
      <c r="N392" s="370" t="s">
        <v>1487</v>
      </c>
      <c r="O392" s="373" t="s">
        <v>317</v>
      </c>
      <c r="P392" s="304"/>
      <c r="Q392" s="344" t="s">
        <v>1503</v>
      </c>
      <c r="R392" s="304" t="s">
        <v>37</v>
      </c>
      <c r="S392" s="304"/>
      <c r="T392" s="345" t="s">
        <v>86</v>
      </c>
      <c r="U392" s="341">
        <v>1</v>
      </c>
      <c r="V392" s="340">
        <v>17124924</v>
      </c>
      <c r="W392" s="340">
        <v>17124924</v>
      </c>
      <c r="X392" s="2">
        <f t="shared" si="23"/>
        <v>19179914.880000003</v>
      </c>
      <c r="Y392" s="300" t="s">
        <v>85</v>
      </c>
      <c r="Z392" s="304">
        <v>2015</v>
      </c>
      <c r="AA392" s="346"/>
      <c r="AB392" s="371" t="s">
        <v>63</v>
      </c>
      <c r="AC392" s="372"/>
      <c r="AD392" s="372"/>
      <c r="AE392" s="372"/>
      <c r="AF392" s="372"/>
    </row>
    <row r="393" spans="1:32" s="274" customFormat="1" ht="165.95" customHeight="1">
      <c r="A393" s="261" t="s">
        <v>1230</v>
      </c>
      <c r="B393" s="350" t="s">
        <v>56</v>
      </c>
      <c r="C393" s="351" t="s">
        <v>554</v>
      </c>
      <c r="D393" s="351" t="s">
        <v>555</v>
      </c>
      <c r="E393" s="351" t="s">
        <v>556</v>
      </c>
      <c r="F393" s="352" t="s">
        <v>555</v>
      </c>
      <c r="G393" s="351" t="s">
        <v>556</v>
      </c>
      <c r="H393" s="351" t="s">
        <v>557</v>
      </c>
      <c r="I393" s="353" t="s">
        <v>1500</v>
      </c>
      <c r="J393" s="354" t="s">
        <v>87</v>
      </c>
      <c r="K393" s="355">
        <v>100</v>
      </c>
      <c r="L393" s="350">
        <v>710000000</v>
      </c>
      <c r="M393" s="350" t="s">
        <v>61</v>
      </c>
      <c r="N393" s="356" t="s">
        <v>100</v>
      </c>
      <c r="O393" s="351" t="s">
        <v>255</v>
      </c>
      <c r="P393" s="351"/>
      <c r="Q393" s="357" t="s">
        <v>643</v>
      </c>
      <c r="R393" s="351" t="s">
        <v>37</v>
      </c>
      <c r="S393" s="351"/>
      <c r="T393" s="354" t="s">
        <v>86</v>
      </c>
      <c r="U393" s="358">
        <v>1</v>
      </c>
      <c r="V393" s="359">
        <v>33143101.420000002</v>
      </c>
      <c r="W393" s="359">
        <v>0</v>
      </c>
      <c r="X393" s="444">
        <f t="shared" si="23"/>
        <v>0</v>
      </c>
      <c r="Y393" s="360" t="s">
        <v>85</v>
      </c>
      <c r="Z393" s="351">
        <v>2015</v>
      </c>
      <c r="AA393" s="362"/>
      <c r="AB393" s="362" t="s">
        <v>63</v>
      </c>
      <c r="AC393" s="298"/>
      <c r="AD393" s="298"/>
      <c r="AE393" s="298"/>
      <c r="AF393" s="298"/>
    </row>
    <row r="394" spans="1:32" s="82" customFormat="1" ht="165.95" customHeight="1">
      <c r="A394" s="367" t="s">
        <v>1509</v>
      </c>
      <c r="B394" s="315" t="s">
        <v>56</v>
      </c>
      <c r="C394" s="304" t="s">
        <v>554</v>
      </c>
      <c r="D394" s="304" t="s">
        <v>555</v>
      </c>
      <c r="E394" s="304" t="s">
        <v>556</v>
      </c>
      <c r="F394" s="368" t="s">
        <v>555</v>
      </c>
      <c r="G394" s="304" t="s">
        <v>556</v>
      </c>
      <c r="H394" s="304" t="s">
        <v>557</v>
      </c>
      <c r="I394" s="369" t="s">
        <v>1502</v>
      </c>
      <c r="J394" s="345" t="s">
        <v>87</v>
      </c>
      <c r="K394" s="343">
        <v>100</v>
      </c>
      <c r="L394" s="315">
        <v>710000000</v>
      </c>
      <c r="M394" s="315" t="s">
        <v>61</v>
      </c>
      <c r="N394" s="370" t="s">
        <v>1487</v>
      </c>
      <c r="O394" s="304" t="s">
        <v>255</v>
      </c>
      <c r="P394" s="304"/>
      <c r="Q394" s="344" t="s">
        <v>1503</v>
      </c>
      <c r="R394" s="304" t="s">
        <v>37</v>
      </c>
      <c r="S394" s="304"/>
      <c r="T394" s="345" t="s">
        <v>86</v>
      </c>
      <c r="U394" s="341">
        <v>1</v>
      </c>
      <c r="V394" s="340">
        <v>30130092.200000003</v>
      </c>
      <c r="W394" s="340">
        <v>30130092.200000003</v>
      </c>
      <c r="X394" s="2">
        <f t="shared" si="23"/>
        <v>33745703.264000006</v>
      </c>
      <c r="Y394" s="300" t="s">
        <v>85</v>
      </c>
      <c r="Z394" s="304">
        <v>2015</v>
      </c>
      <c r="AA394" s="346"/>
      <c r="AB394" s="371" t="s">
        <v>63</v>
      </c>
      <c r="AC394" s="372"/>
      <c r="AD394" s="372"/>
      <c r="AE394" s="372"/>
      <c r="AF394" s="372"/>
    </row>
    <row r="395" spans="1:32" s="274" customFormat="1" ht="165.95" customHeight="1">
      <c r="A395" s="261" t="s">
        <v>1229</v>
      </c>
      <c r="B395" s="350" t="s">
        <v>56</v>
      </c>
      <c r="C395" s="351" t="s">
        <v>554</v>
      </c>
      <c r="D395" s="351" t="s">
        <v>555</v>
      </c>
      <c r="E395" s="351" t="s">
        <v>556</v>
      </c>
      <c r="F395" s="352" t="s">
        <v>555</v>
      </c>
      <c r="G395" s="351" t="s">
        <v>556</v>
      </c>
      <c r="H395" s="351" t="s">
        <v>557</v>
      </c>
      <c r="I395" s="353" t="s">
        <v>1500</v>
      </c>
      <c r="J395" s="354" t="s">
        <v>87</v>
      </c>
      <c r="K395" s="355">
        <v>100</v>
      </c>
      <c r="L395" s="350">
        <v>710000000</v>
      </c>
      <c r="M395" s="350" t="s">
        <v>61</v>
      </c>
      <c r="N395" s="356" t="s">
        <v>100</v>
      </c>
      <c r="O395" s="351" t="s">
        <v>526</v>
      </c>
      <c r="P395" s="351"/>
      <c r="Q395" s="357" t="s">
        <v>643</v>
      </c>
      <c r="R395" s="351" t="s">
        <v>37</v>
      </c>
      <c r="S395" s="351"/>
      <c r="T395" s="354" t="s">
        <v>86</v>
      </c>
      <c r="U395" s="358">
        <v>1</v>
      </c>
      <c r="V395" s="359">
        <v>127863051.58</v>
      </c>
      <c r="W395" s="359">
        <v>0</v>
      </c>
      <c r="X395" s="444">
        <f t="shared" si="23"/>
        <v>0</v>
      </c>
      <c r="Y395" s="360" t="s">
        <v>85</v>
      </c>
      <c r="Z395" s="351">
        <v>2015</v>
      </c>
      <c r="AA395" s="362"/>
      <c r="AB395" s="362" t="s">
        <v>63</v>
      </c>
      <c r="AC395" s="298"/>
      <c r="AD395" s="298"/>
      <c r="AE395" s="298"/>
      <c r="AF395" s="298"/>
    </row>
    <row r="396" spans="1:32" s="82" customFormat="1" ht="165.95" customHeight="1">
      <c r="A396" s="367" t="s">
        <v>1510</v>
      </c>
      <c r="B396" s="315" t="s">
        <v>56</v>
      </c>
      <c r="C396" s="304" t="s">
        <v>554</v>
      </c>
      <c r="D396" s="304" t="s">
        <v>555</v>
      </c>
      <c r="E396" s="304" t="s">
        <v>556</v>
      </c>
      <c r="F396" s="368" t="s">
        <v>555</v>
      </c>
      <c r="G396" s="304" t="s">
        <v>556</v>
      </c>
      <c r="H396" s="304" t="s">
        <v>557</v>
      </c>
      <c r="I396" s="369" t="s">
        <v>1502</v>
      </c>
      <c r="J396" s="345" t="s">
        <v>87</v>
      </c>
      <c r="K396" s="343">
        <v>100</v>
      </c>
      <c r="L396" s="315">
        <v>710000000</v>
      </c>
      <c r="M396" s="315" t="s">
        <v>61</v>
      </c>
      <c r="N396" s="370" t="s">
        <v>1487</v>
      </c>
      <c r="O396" s="304" t="s">
        <v>526</v>
      </c>
      <c r="P396" s="304"/>
      <c r="Q396" s="344" t="s">
        <v>1503</v>
      </c>
      <c r="R396" s="304" t="s">
        <v>37</v>
      </c>
      <c r="S396" s="304"/>
      <c r="T396" s="345" t="s">
        <v>86</v>
      </c>
      <c r="U396" s="341">
        <v>1</v>
      </c>
      <c r="V396" s="340">
        <v>116239137.8</v>
      </c>
      <c r="W396" s="340">
        <v>116239137.8</v>
      </c>
      <c r="X396" s="2">
        <f t="shared" si="23"/>
        <v>130187834.33600001</v>
      </c>
      <c r="Y396" s="300" t="s">
        <v>85</v>
      </c>
      <c r="Z396" s="304">
        <v>2015</v>
      </c>
      <c r="AA396" s="346"/>
      <c r="AB396" s="371" t="s">
        <v>63</v>
      </c>
      <c r="AC396" s="372"/>
      <c r="AD396" s="372"/>
      <c r="AE396" s="372"/>
      <c r="AF396" s="372"/>
    </row>
    <row r="397" spans="1:32" s="274" customFormat="1" ht="165.95" customHeight="1">
      <c r="A397" s="261" t="s">
        <v>1228</v>
      </c>
      <c r="B397" s="350" t="s">
        <v>56</v>
      </c>
      <c r="C397" s="351" t="s">
        <v>554</v>
      </c>
      <c r="D397" s="351" t="s">
        <v>555</v>
      </c>
      <c r="E397" s="351" t="s">
        <v>556</v>
      </c>
      <c r="F397" s="352" t="s">
        <v>555</v>
      </c>
      <c r="G397" s="351" t="s">
        <v>556</v>
      </c>
      <c r="H397" s="351" t="s">
        <v>557</v>
      </c>
      <c r="I397" s="353" t="s">
        <v>1500</v>
      </c>
      <c r="J397" s="354" t="s">
        <v>87</v>
      </c>
      <c r="K397" s="355">
        <v>100</v>
      </c>
      <c r="L397" s="350">
        <v>710000000</v>
      </c>
      <c r="M397" s="350" t="s">
        <v>61</v>
      </c>
      <c r="N397" s="356" t="s">
        <v>100</v>
      </c>
      <c r="O397" s="351" t="s">
        <v>562</v>
      </c>
      <c r="P397" s="351"/>
      <c r="Q397" s="357" t="s">
        <v>643</v>
      </c>
      <c r="R397" s="351" t="s">
        <v>37</v>
      </c>
      <c r="S397" s="351"/>
      <c r="T397" s="354" t="s">
        <v>86</v>
      </c>
      <c r="U397" s="358">
        <v>1</v>
      </c>
      <c r="V397" s="359">
        <v>109203257.90000001</v>
      </c>
      <c r="W397" s="359">
        <v>0</v>
      </c>
      <c r="X397" s="444">
        <f t="shared" si="23"/>
        <v>0</v>
      </c>
      <c r="Y397" s="360" t="s">
        <v>85</v>
      </c>
      <c r="Z397" s="351">
        <v>2015</v>
      </c>
      <c r="AA397" s="362"/>
      <c r="AB397" s="362" t="s">
        <v>63</v>
      </c>
      <c r="AC397" s="298"/>
      <c r="AD397" s="298"/>
      <c r="AE397" s="298"/>
      <c r="AF397" s="298"/>
    </row>
    <row r="398" spans="1:32" s="82" customFormat="1" ht="165.95" customHeight="1">
      <c r="A398" s="367" t="s">
        <v>1511</v>
      </c>
      <c r="B398" s="315" t="s">
        <v>56</v>
      </c>
      <c r="C398" s="304" t="s">
        <v>554</v>
      </c>
      <c r="D398" s="304" t="s">
        <v>555</v>
      </c>
      <c r="E398" s="304" t="s">
        <v>556</v>
      </c>
      <c r="F398" s="368" t="s">
        <v>555</v>
      </c>
      <c r="G398" s="304" t="s">
        <v>556</v>
      </c>
      <c r="H398" s="304" t="s">
        <v>557</v>
      </c>
      <c r="I398" s="369" t="s">
        <v>1502</v>
      </c>
      <c r="J398" s="345" t="s">
        <v>87</v>
      </c>
      <c r="K398" s="343">
        <v>100</v>
      </c>
      <c r="L398" s="315">
        <v>710000000</v>
      </c>
      <c r="M398" s="315" t="s">
        <v>61</v>
      </c>
      <c r="N398" s="370" t="s">
        <v>1487</v>
      </c>
      <c r="O398" s="304" t="s">
        <v>562</v>
      </c>
      <c r="P398" s="304"/>
      <c r="Q398" s="344" t="s">
        <v>1503</v>
      </c>
      <c r="R398" s="304" t="s">
        <v>37</v>
      </c>
      <c r="S398" s="304"/>
      <c r="T398" s="345" t="s">
        <v>86</v>
      </c>
      <c r="U398" s="341">
        <v>1</v>
      </c>
      <c r="V398" s="340">
        <v>99275689</v>
      </c>
      <c r="W398" s="340">
        <v>99275689</v>
      </c>
      <c r="X398" s="2">
        <f t="shared" si="23"/>
        <v>111188771.68000001</v>
      </c>
      <c r="Y398" s="300" t="s">
        <v>85</v>
      </c>
      <c r="Z398" s="304">
        <v>2015</v>
      </c>
      <c r="AA398" s="346"/>
      <c r="AB398" s="371" t="s">
        <v>63</v>
      </c>
      <c r="AC398" s="372"/>
      <c r="AD398" s="372"/>
      <c r="AE398" s="372"/>
      <c r="AF398" s="372"/>
    </row>
    <row r="399" spans="1:32" s="274" customFormat="1" ht="165.95" customHeight="1">
      <c r="A399" s="261" t="s">
        <v>1227</v>
      </c>
      <c r="B399" s="350" t="s">
        <v>56</v>
      </c>
      <c r="C399" s="351" t="s">
        <v>554</v>
      </c>
      <c r="D399" s="351" t="s">
        <v>555</v>
      </c>
      <c r="E399" s="351" t="s">
        <v>556</v>
      </c>
      <c r="F399" s="352" t="s">
        <v>555</v>
      </c>
      <c r="G399" s="351" t="s">
        <v>556</v>
      </c>
      <c r="H399" s="351" t="s">
        <v>557</v>
      </c>
      <c r="I399" s="353" t="s">
        <v>1500</v>
      </c>
      <c r="J399" s="354" t="s">
        <v>87</v>
      </c>
      <c r="K399" s="355">
        <v>100</v>
      </c>
      <c r="L399" s="350">
        <v>710000000</v>
      </c>
      <c r="M399" s="350" t="s">
        <v>61</v>
      </c>
      <c r="N399" s="356" t="s">
        <v>100</v>
      </c>
      <c r="O399" s="352" t="s">
        <v>141</v>
      </c>
      <c r="P399" s="351"/>
      <c r="Q399" s="357" t="s">
        <v>643</v>
      </c>
      <c r="R399" s="351" t="s">
        <v>37</v>
      </c>
      <c r="S399" s="351"/>
      <c r="T399" s="354" t="s">
        <v>86</v>
      </c>
      <c r="U399" s="358">
        <v>1</v>
      </c>
      <c r="V399" s="359">
        <v>18837416.399999999</v>
      </c>
      <c r="W399" s="359">
        <v>0</v>
      </c>
      <c r="X399" s="444">
        <f t="shared" si="23"/>
        <v>0</v>
      </c>
      <c r="Y399" s="360" t="s">
        <v>85</v>
      </c>
      <c r="Z399" s="351">
        <v>2015</v>
      </c>
      <c r="AA399" s="362"/>
      <c r="AB399" s="362" t="s">
        <v>63</v>
      </c>
      <c r="AC399" s="298"/>
      <c r="AD399" s="298"/>
      <c r="AE399" s="298"/>
      <c r="AF399" s="298"/>
    </row>
    <row r="400" spans="1:32" s="82" customFormat="1" ht="165.95" customHeight="1">
      <c r="A400" s="367" t="s">
        <v>1512</v>
      </c>
      <c r="B400" s="315" t="s">
        <v>56</v>
      </c>
      <c r="C400" s="304" t="s">
        <v>554</v>
      </c>
      <c r="D400" s="304" t="s">
        <v>555</v>
      </c>
      <c r="E400" s="304" t="s">
        <v>556</v>
      </c>
      <c r="F400" s="368" t="s">
        <v>555</v>
      </c>
      <c r="G400" s="304" t="s">
        <v>556</v>
      </c>
      <c r="H400" s="304" t="s">
        <v>557</v>
      </c>
      <c r="I400" s="369" t="s">
        <v>1502</v>
      </c>
      <c r="J400" s="345" t="s">
        <v>87</v>
      </c>
      <c r="K400" s="343">
        <v>100</v>
      </c>
      <c r="L400" s="315">
        <v>710000000</v>
      </c>
      <c r="M400" s="315" t="s">
        <v>61</v>
      </c>
      <c r="N400" s="370" t="s">
        <v>1487</v>
      </c>
      <c r="O400" s="368" t="s">
        <v>141</v>
      </c>
      <c r="P400" s="304"/>
      <c r="Q400" s="344" t="s">
        <v>1503</v>
      </c>
      <c r="R400" s="304" t="s">
        <v>37</v>
      </c>
      <c r="S400" s="304"/>
      <c r="T400" s="345" t="s">
        <v>86</v>
      </c>
      <c r="U400" s="341">
        <v>1</v>
      </c>
      <c r="V400" s="340">
        <v>17124924</v>
      </c>
      <c r="W400" s="340">
        <v>17124924</v>
      </c>
      <c r="X400" s="2">
        <f t="shared" si="23"/>
        <v>19179914.880000003</v>
      </c>
      <c r="Y400" s="300" t="s">
        <v>85</v>
      </c>
      <c r="Z400" s="304">
        <v>2015</v>
      </c>
      <c r="AA400" s="346"/>
      <c r="AB400" s="371" t="s">
        <v>63</v>
      </c>
      <c r="AC400" s="372"/>
      <c r="AD400" s="372"/>
      <c r="AE400" s="372"/>
      <c r="AF400" s="372"/>
    </row>
    <row r="401" spans="1:32" s="274" customFormat="1" ht="165.95" customHeight="1">
      <c r="A401" s="261" t="s">
        <v>1226</v>
      </c>
      <c r="B401" s="350" t="s">
        <v>56</v>
      </c>
      <c r="C401" s="351" t="s">
        <v>554</v>
      </c>
      <c r="D401" s="351" t="s">
        <v>555</v>
      </c>
      <c r="E401" s="351" t="s">
        <v>556</v>
      </c>
      <c r="F401" s="352" t="s">
        <v>555</v>
      </c>
      <c r="G401" s="351" t="s">
        <v>556</v>
      </c>
      <c r="H401" s="351" t="s">
        <v>557</v>
      </c>
      <c r="I401" s="353" t="s">
        <v>1500</v>
      </c>
      <c r="J401" s="354" t="s">
        <v>87</v>
      </c>
      <c r="K401" s="355">
        <v>100</v>
      </c>
      <c r="L401" s="350">
        <v>710000000</v>
      </c>
      <c r="M401" s="350" t="s">
        <v>61</v>
      </c>
      <c r="N401" s="356" t="s">
        <v>100</v>
      </c>
      <c r="O401" s="351" t="s">
        <v>563</v>
      </c>
      <c r="P401" s="351"/>
      <c r="Q401" s="357" t="s">
        <v>643</v>
      </c>
      <c r="R401" s="351" t="s">
        <v>37</v>
      </c>
      <c r="S401" s="351"/>
      <c r="T401" s="354" t="s">
        <v>86</v>
      </c>
      <c r="U401" s="358">
        <v>1</v>
      </c>
      <c r="V401" s="359">
        <v>4709354.0999999996</v>
      </c>
      <c r="W401" s="359">
        <v>0</v>
      </c>
      <c r="X401" s="444">
        <f t="shared" si="23"/>
        <v>0</v>
      </c>
      <c r="Y401" s="360" t="s">
        <v>85</v>
      </c>
      <c r="Z401" s="351">
        <v>2015</v>
      </c>
      <c r="AA401" s="362"/>
      <c r="AB401" s="362" t="s">
        <v>63</v>
      </c>
      <c r="AC401" s="298"/>
      <c r="AD401" s="298"/>
      <c r="AE401" s="298"/>
      <c r="AF401" s="298"/>
    </row>
    <row r="402" spans="1:32" s="82" customFormat="1" ht="165.95" customHeight="1">
      <c r="A402" s="367" t="s">
        <v>1513</v>
      </c>
      <c r="B402" s="315" t="s">
        <v>56</v>
      </c>
      <c r="C402" s="304" t="s">
        <v>554</v>
      </c>
      <c r="D402" s="304" t="s">
        <v>555</v>
      </c>
      <c r="E402" s="304" t="s">
        <v>556</v>
      </c>
      <c r="F402" s="368" t="s">
        <v>555</v>
      </c>
      <c r="G402" s="304" t="s">
        <v>556</v>
      </c>
      <c r="H402" s="304" t="s">
        <v>557</v>
      </c>
      <c r="I402" s="369" t="s">
        <v>1502</v>
      </c>
      <c r="J402" s="345" t="s">
        <v>87</v>
      </c>
      <c r="K402" s="343">
        <v>100</v>
      </c>
      <c r="L402" s="315">
        <v>710000000</v>
      </c>
      <c r="M402" s="315" t="s">
        <v>61</v>
      </c>
      <c r="N402" s="370" t="s">
        <v>1487</v>
      </c>
      <c r="O402" s="304" t="s">
        <v>563</v>
      </c>
      <c r="P402" s="304"/>
      <c r="Q402" s="344" t="s">
        <v>1503</v>
      </c>
      <c r="R402" s="304" t="s">
        <v>37</v>
      </c>
      <c r="S402" s="304"/>
      <c r="T402" s="345" t="s">
        <v>86</v>
      </c>
      <c r="U402" s="341">
        <v>1</v>
      </c>
      <c r="V402" s="340">
        <v>4281231</v>
      </c>
      <c r="W402" s="340">
        <v>4281231</v>
      </c>
      <c r="X402" s="2">
        <f t="shared" si="23"/>
        <v>4794978.7200000007</v>
      </c>
      <c r="Y402" s="300" t="s">
        <v>85</v>
      </c>
      <c r="Z402" s="304">
        <v>2015</v>
      </c>
      <c r="AA402" s="346"/>
      <c r="AB402" s="371" t="s">
        <v>63</v>
      </c>
      <c r="AC402" s="372"/>
      <c r="AD402" s="372"/>
      <c r="AE402" s="372"/>
      <c r="AF402" s="372"/>
    </row>
    <row r="403" spans="1:32" s="274" customFormat="1" ht="165.95" customHeight="1">
      <c r="A403" s="261" t="s">
        <v>1225</v>
      </c>
      <c r="B403" s="350" t="s">
        <v>56</v>
      </c>
      <c r="C403" s="351" t="s">
        <v>554</v>
      </c>
      <c r="D403" s="351" t="s">
        <v>555</v>
      </c>
      <c r="E403" s="351" t="s">
        <v>556</v>
      </c>
      <c r="F403" s="352" t="s">
        <v>555</v>
      </c>
      <c r="G403" s="351" t="s">
        <v>556</v>
      </c>
      <c r="H403" s="351" t="s">
        <v>557</v>
      </c>
      <c r="I403" s="353" t="s">
        <v>1500</v>
      </c>
      <c r="J403" s="354" t="s">
        <v>87</v>
      </c>
      <c r="K403" s="355">
        <v>100</v>
      </c>
      <c r="L403" s="350">
        <v>710000000</v>
      </c>
      <c r="M403" s="350" t="s">
        <v>61</v>
      </c>
      <c r="N403" s="356" t="s">
        <v>100</v>
      </c>
      <c r="O403" s="357" t="s">
        <v>420</v>
      </c>
      <c r="P403" s="351"/>
      <c r="Q403" s="357" t="s">
        <v>643</v>
      </c>
      <c r="R403" s="351" t="s">
        <v>37</v>
      </c>
      <c r="S403" s="351"/>
      <c r="T403" s="354" t="s">
        <v>86</v>
      </c>
      <c r="U403" s="358">
        <v>1</v>
      </c>
      <c r="V403" s="359">
        <v>28256124.600000001</v>
      </c>
      <c r="W403" s="359">
        <v>0</v>
      </c>
      <c r="X403" s="444">
        <f t="shared" si="23"/>
        <v>0</v>
      </c>
      <c r="Y403" s="360" t="s">
        <v>85</v>
      </c>
      <c r="Z403" s="351">
        <v>2015</v>
      </c>
      <c r="AA403" s="362"/>
      <c r="AB403" s="362" t="s">
        <v>63</v>
      </c>
      <c r="AC403" s="298"/>
      <c r="AD403" s="298"/>
      <c r="AE403" s="298"/>
      <c r="AF403" s="298"/>
    </row>
    <row r="404" spans="1:32" ht="165.95" customHeight="1">
      <c r="A404" s="143" t="s">
        <v>1523</v>
      </c>
      <c r="B404" s="152" t="s">
        <v>56</v>
      </c>
      <c r="C404" s="153" t="s">
        <v>554</v>
      </c>
      <c r="D404" s="153" t="s">
        <v>555</v>
      </c>
      <c r="E404" s="153" t="s">
        <v>556</v>
      </c>
      <c r="F404" s="154" t="s">
        <v>555</v>
      </c>
      <c r="G404" s="153" t="s">
        <v>556</v>
      </c>
      <c r="H404" s="153" t="s">
        <v>557</v>
      </c>
      <c r="I404" s="155" t="s">
        <v>558</v>
      </c>
      <c r="J404" s="156" t="s">
        <v>87</v>
      </c>
      <c r="K404" s="157">
        <v>100</v>
      </c>
      <c r="L404" s="152">
        <v>710000000</v>
      </c>
      <c r="M404" s="152" t="s">
        <v>61</v>
      </c>
      <c r="N404" s="370" t="s">
        <v>1487</v>
      </c>
      <c r="O404" s="23" t="s">
        <v>420</v>
      </c>
      <c r="P404" s="153"/>
      <c r="Q404" s="344" t="s">
        <v>1503</v>
      </c>
      <c r="R404" s="153" t="s">
        <v>37</v>
      </c>
      <c r="S404" s="153"/>
      <c r="T404" s="156" t="s">
        <v>86</v>
      </c>
      <c r="U404" s="159">
        <v>1</v>
      </c>
      <c r="V404" s="160">
        <v>25687386</v>
      </c>
      <c r="W404" s="160">
        <v>25687386</v>
      </c>
      <c r="X404" s="2">
        <f t="shared" si="23"/>
        <v>28769872.320000004</v>
      </c>
      <c r="Y404" s="161" t="s">
        <v>85</v>
      </c>
      <c r="Z404" s="153">
        <v>2015</v>
      </c>
      <c r="AA404" s="163"/>
      <c r="AB404" s="163" t="s">
        <v>63</v>
      </c>
      <c r="AC404" s="293"/>
      <c r="AD404" s="293"/>
      <c r="AE404" s="293"/>
      <c r="AF404" s="293"/>
    </row>
    <row r="405" spans="1:32" ht="165.95" customHeight="1">
      <c r="A405" s="143" t="s">
        <v>1224</v>
      </c>
      <c r="B405" s="167" t="s">
        <v>56</v>
      </c>
      <c r="C405" s="168" t="s">
        <v>57</v>
      </c>
      <c r="D405" s="168" t="s">
        <v>58</v>
      </c>
      <c r="E405" s="169" t="s">
        <v>264</v>
      </c>
      <c r="F405" s="169" t="s">
        <v>59</v>
      </c>
      <c r="G405" s="169" t="s">
        <v>265</v>
      </c>
      <c r="H405" s="169" t="s">
        <v>60</v>
      </c>
      <c r="I405" s="169" t="s">
        <v>266</v>
      </c>
      <c r="J405" s="170" t="s">
        <v>87</v>
      </c>
      <c r="K405" s="171">
        <v>100</v>
      </c>
      <c r="L405" s="56">
        <v>710000000</v>
      </c>
      <c r="M405" s="55" t="s">
        <v>61</v>
      </c>
      <c r="N405" s="57" t="s">
        <v>100</v>
      </c>
      <c r="O405" s="168" t="s">
        <v>89</v>
      </c>
      <c r="P405" s="168"/>
      <c r="Q405" s="168" t="s">
        <v>90</v>
      </c>
      <c r="R405" s="172" t="s">
        <v>646</v>
      </c>
      <c r="S405" s="168"/>
      <c r="T405" s="170" t="s">
        <v>30</v>
      </c>
      <c r="U405" s="173">
        <v>1</v>
      </c>
      <c r="V405" s="174">
        <v>1500000</v>
      </c>
      <c r="W405" s="174">
        <v>1500000</v>
      </c>
      <c r="X405" s="2">
        <f t="shared" si="23"/>
        <v>1680000.0000000002</v>
      </c>
      <c r="Y405" s="175" t="s">
        <v>85</v>
      </c>
      <c r="Z405" s="60">
        <v>2015</v>
      </c>
      <c r="AA405" s="167"/>
      <c r="AB405" s="115" t="s">
        <v>63</v>
      </c>
      <c r="AC405" s="293"/>
      <c r="AD405" s="293"/>
      <c r="AE405" s="293"/>
      <c r="AF405" s="293"/>
    </row>
    <row r="406" spans="1:32" ht="165.95" customHeight="1">
      <c r="A406" s="143" t="s">
        <v>1223</v>
      </c>
      <c r="B406" s="167" t="s">
        <v>56</v>
      </c>
      <c r="C406" s="168" t="s">
        <v>57</v>
      </c>
      <c r="D406" s="168" t="s">
        <v>58</v>
      </c>
      <c r="E406" s="169" t="s">
        <v>264</v>
      </c>
      <c r="F406" s="169" t="s">
        <v>59</v>
      </c>
      <c r="G406" s="169" t="s">
        <v>265</v>
      </c>
      <c r="H406" s="169" t="s">
        <v>60</v>
      </c>
      <c r="I406" s="169" t="s">
        <v>266</v>
      </c>
      <c r="J406" s="170" t="s">
        <v>87</v>
      </c>
      <c r="K406" s="171">
        <v>100</v>
      </c>
      <c r="L406" s="56">
        <v>710000000</v>
      </c>
      <c r="M406" s="55" t="s">
        <v>61</v>
      </c>
      <c r="N406" s="57" t="s">
        <v>100</v>
      </c>
      <c r="O406" s="176" t="s">
        <v>91</v>
      </c>
      <c r="P406" s="168"/>
      <c r="Q406" s="168" t="s">
        <v>90</v>
      </c>
      <c r="R406" s="172" t="s">
        <v>646</v>
      </c>
      <c r="S406" s="168"/>
      <c r="T406" s="170" t="s">
        <v>30</v>
      </c>
      <c r="U406" s="173">
        <v>1</v>
      </c>
      <c r="V406" s="174">
        <v>1605000</v>
      </c>
      <c r="W406" s="174">
        <v>1605000</v>
      </c>
      <c r="X406" s="2">
        <f t="shared" si="23"/>
        <v>1797600.0000000002</v>
      </c>
      <c r="Y406" s="175" t="s">
        <v>85</v>
      </c>
      <c r="Z406" s="60">
        <v>2015</v>
      </c>
      <c r="AA406" s="167"/>
      <c r="AB406" s="115" t="s">
        <v>63</v>
      </c>
      <c r="AC406" s="293"/>
      <c r="AD406" s="293"/>
      <c r="AE406" s="293"/>
      <c r="AF406" s="293"/>
    </row>
    <row r="407" spans="1:32" ht="165.95" customHeight="1">
      <c r="A407" s="143" t="s">
        <v>1222</v>
      </c>
      <c r="B407" s="167" t="s">
        <v>56</v>
      </c>
      <c r="C407" s="168" t="s">
        <v>57</v>
      </c>
      <c r="D407" s="168" t="s">
        <v>58</v>
      </c>
      <c r="E407" s="169" t="s">
        <v>264</v>
      </c>
      <c r="F407" s="169" t="s">
        <v>59</v>
      </c>
      <c r="G407" s="169" t="s">
        <v>265</v>
      </c>
      <c r="H407" s="169" t="s">
        <v>60</v>
      </c>
      <c r="I407" s="169" t="s">
        <v>266</v>
      </c>
      <c r="J407" s="170" t="s">
        <v>87</v>
      </c>
      <c r="K407" s="171">
        <v>100</v>
      </c>
      <c r="L407" s="56">
        <v>710000000</v>
      </c>
      <c r="M407" s="55" t="s">
        <v>61</v>
      </c>
      <c r="N407" s="57" t="s">
        <v>100</v>
      </c>
      <c r="O407" s="60" t="s">
        <v>255</v>
      </c>
      <c r="P407" s="168"/>
      <c r="Q407" s="168" t="s">
        <v>90</v>
      </c>
      <c r="R407" s="172" t="s">
        <v>646</v>
      </c>
      <c r="S407" s="168"/>
      <c r="T407" s="170" t="s">
        <v>30</v>
      </c>
      <c r="U407" s="177">
        <v>1</v>
      </c>
      <c r="V407" s="174">
        <v>1500000</v>
      </c>
      <c r="W407" s="174">
        <v>1500000</v>
      </c>
      <c r="X407" s="2">
        <f t="shared" si="23"/>
        <v>1680000.0000000002</v>
      </c>
      <c r="Y407" s="175" t="s">
        <v>85</v>
      </c>
      <c r="Z407" s="60">
        <v>2015</v>
      </c>
      <c r="AA407" s="167"/>
      <c r="AB407" s="115" t="s">
        <v>63</v>
      </c>
      <c r="AC407" s="293"/>
      <c r="AD407" s="293"/>
      <c r="AE407" s="293"/>
      <c r="AF407" s="293"/>
    </row>
    <row r="408" spans="1:32" ht="165.95" customHeight="1">
      <c r="A408" s="143" t="s">
        <v>1221</v>
      </c>
      <c r="B408" s="167" t="s">
        <v>56</v>
      </c>
      <c r="C408" s="168" t="s">
        <v>57</v>
      </c>
      <c r="D408" s="168" t="s">
        <v>58</v>
      </c>
      <c r="E408" s="169" t="s">
        <v>264</v>
      </c>
      <c r="F408" s="169" t="s">
        <v>59</v>
      </c>
      <c r="G408" s="169" t="s">
        <v>265</v>
      </c>
      <c r="H408" s="169" t="s">
        <v>60</v>
      </c>
      <c r="I408" s="169" t="s">
        <v>266</v>
      </c>
      <c r="J408" s="170" t="s">
        <v>87</v>
      </c>
      <c r="K408" s="171">
        <v>100</v>
      </c>
      <c r="L408" s="56">
        <v>710000000</v>
      </c>
      <c r="M408" s="55" t="s">
        <v>61</v>
      </c>
      <c r="N408" s="57" t="s">
        <v>100</v>
      </c>
      <c r="O408" s="178" t="s">
        <v>499</v>
      </c>
      <c r="P408" s="168"/>
      <c r="Q408" s="168" t="s">
        <v>90</v>
      </c>
      <c r="R408" s="172" t="s">
        <v>646</v>
      </c>
      <c r="S408" s="168"/>
      <c r="T408" s="170" t="s">
        <v>30</v>
      </c>
      <c r="U408" s="177">
        <v>1</v>
      </c>
      <c r="V408" s="174">
        <v>1500000</v>
      </c>
      <c r="W408" s="174">
        <v>1500000</v>
      </c>
      <c r="X408" s="2">
        <f t="shared" si="23"/>
        <v>1680000.0000000002</v>
      </c>
      <c r="Y408" s="175" t="s">
        <v>85</v>
      </c>
      <c r="Z408" s="60">
        <v>2015</v>
      </c>
      <c r="AA408" s="167"/>
      <c r="AB408" s="115" t="s">
        <v>63</v>
      </c>
      <c r="AC408" s="293"/>
      <c r="AD408" s="293"/>
      <c r="AE408" s="293"/>
      <c r="AF408" s="293"/>
    </row>
    <row r="409" spans="1:32" ht="165.95" customHeight="1">
      <c r="A409" s="143" t="s">
        <v>1220</v>
      </c>
      <c r="B409" s="167" t="s">
        <v>56</v>
      </c>
      <c r="C409" s="168" t="s">
        <v>57</v>
      </c>
      <c r="D409" s="168" t="s">
        <v>58</v>
      </c>
      <c r="E409" s="169" t="s">
        <v>264</v>
      </c>
      <c r="F409" s="169" t="s">
        <v>59</v>
      </c>
      <c r="G409" s="169" t="s">
        <v>265</v>
      </c>
      <c r="H409" s="169" t="s">
        <v>60</v>
      </c>
      <c r="I409" s="169" t="s">
        <v>266</v>
      </c>
      <c r="J409" s="170" t="s">
        <v>87</v>
      </c>
      <c r="K409" s="171">
        <v>100</v>
      </c>
      <c r="L409" s="56">
        <v>710000000</v>
      </c>
      <c r="M409" s="55" t="s">
        <v>61</v>
      </c>
      <c r="N409" s="57" t="s">
        <v>100</v>
      </c>
      <c r="O409" s="60" t="s">
        <v>92</v>
      </c>
      <c r="P409" s="168"/>
      <c r="Q409" s="168" t="s">
        <v>90</v>
      </c>
      <c r="R409" s="172" t="s">
        <v>646</v>
      </c>
      <c r="S409" s="168"/>
      <c r="T409" s="170" t="s">
        <v>30</v>
      </c>
      <c r="U409" s="177">
        <v>1</v>
      </c>
      <c r="V409" s="174">
        <v>1600000</v>
      </c>
      <c r="W409" s="174">
        <v>1600000</v>
      </c>
      <c r="X409" s="2">
        <f t="shared" si="23"/>
        <v>1792000.0000000002</v>
      </c>
      <c r="Y409" s="175" t="s">
        <v>85</v>
      </c>
      <c r="Z409" s="60">
        <v>2015</v>
      </c>
      <c r="AA409" s="167"/>
      <c r="AB409" s="115" t="s">
        <v>63</v>
      </c>
      <c r="AC409" s="293"/>
      <c r="AD409" s="293"/>
      <c r="AE409" s="293"/>
      <c r="AF409" s="293"/>
    </row>
    <row r="410" spans="1:32" ht="165.95" customHeight="1">
      <c r="A410" s="143" t="s">
        <v>1219</v>
      </c>
      <c r="B410" s="167" t="s">
        <v>56</v>
      </c>
      <c r="C410" s="168" t="s">
        <v>57</v>
      </c>
      <c r="D410" s="168" t="s">
        <v>58</v>
      </c>
      <c r="E410" s="169" t="s">
        <v>264</v>
      </c>
      <c r="F410" s="169" t="s">
        <v>59</v>
      </c>
      <c r="G410" s="169" t="s">
        <v>265</v>
      </c>
      <c r="H410" s="169" t="s">
        <v>60</v>
      </c>
      <c r="I410" s="169" t="s">
        <v>266</v>
      </c>
      <c r="J410" s="170" t="s">
        <v>87</v>
      </c>
      <c r="K410" s="171">
        <v>100</v>
      </c>
      <c r="L410" s="56">
        <v>710000000</v>
      </c>
      <c r="M410" s="55" t="s">
        <v>61</v>
      </c>
      <c r="N410" s="57" t="s">
        <v>100</v>
      </c>
      <c r="O410" s="168" t="s">
        <v>42</v>
      </c>
      <c r="P410" s="168"/>
      <c r="Q410" s="168" t="s">
        <v>90</v>
      </c>
      <c r="R410" s="172" t="s">
        <v>646</v>
      </c>
      <c r="S410" s="168"/>
      <c r="T410" s="170" t="s">
        <v>30</v>
      </c>
      <c r="U410" s="177">
        <v>1</v>
      </c>
      <c r="V410" s="174">
        <v>2300000</v>
      </c>
      <c r="W410" s="174">
        <v>2300000</v>
      </c>
      <c r="X410" s="2">
        <f t="shared" si="23"/>
        <v>2576000.0000000005</v>
      </c>
      <c r="Y410" s="175" t="s">
        <v>85</v>
      </c>
      <c r="Z410" s="60">
        <v>2015</v>
      </c>
      <c r="AA410" s="167"/>
      <c r="AB410" s="115" t="s">
        <v>63</v>
      </c>
      <c r="AC410" s="293"/>
      <c r="AD410" s="293"/>
      <c r="AE410" s="293"/>
      <c r="AF410" s="293"/>
    </row>
    <row r="411" spans="1:32" ht="165.95" customHeight="1">
      <c r="A411" s="143" t="s">
        <v>1218</v>
      </c>
      <c r="B411" s="167" t="s">
        <v>56</v>
      </c>
      <c r="C411" s="168" t="s">
        <v>57</v>
      </c>
      <c r="D411" s="168" t="s">
        <v>58</v>
      </c>
      <c r="E411" s="169" t="s">
        <v>264</v>
      </c>
      <c r="F411" s="169" t="s">
        <v>59</v>
      </c>
      <c r="G411" s="169" t="s">
        <v>265</v>
      </c>
      <c r="H411" s="169" t="s">
        <v>60</v>
      </c>
      <c r="I411" s="169" t="s">
        <v>266</v>
      </c>
      <c r="J411" s="170" t="s">
        <v>87</v>
      </c>
      <c r="K411" s="171">
        <v>100</v>
      </c>
      <c r="L411" s="56">
        <v>710000000</v>
      </c>
      <c r="M411" s="55" t="s">
        <v>61</v>
      </c>
      <c r="N411" s="57" t="s">
        <v>100</v>
      </c>
      <c r="O411" s="179" t="s">
        <v>65</v>
      </c>
      <c r="P411" s="168"/>
      <c r="Q411" s="168" t="s">
        <v>90</v>
      </c>
      <c r="R411" s="172" t="s">
        <v>646</v>
      </c>
      <c r="S411" s="168"/>
      <c r="T411" s="170" t="s">
        <v>30</v>
      </c>
      <c r="U411" s="177">
        <v>1</v>
      </c>
      <c r="V411" s="174">
        <v>2800000</v>
      </c>
      <c r="W411" s="174">
        <v>2800000</v>
      </c>
      <c r="X411" s="2">
        <f t="shared" si="23"/>
        <v>3136000.0000000005</v>
      </c>
      <c r="Y411" s="175" t="s">
        <v>85</v>
      </c>
      <c r="Z411" s="60">
        <v>2015</v>
      </c>
      <c r="AA411" s="167"/>
      <c r="AB411" s="115" t="s">
        <v>63</v>
      </c>
      <c r="AC411" s="293"/>
      <c r="AD411" s="293"/>
      <c r="AE411" s="293"/>
      <c r="AF411" s="293"/>
    </row>
    <row r="412" spans="1:32" ht="165.95" customHeight="1">
      <c r="A412" s="143" t="s">
        <v>1217</v>
      </c>
      <c r="B412" s="167" t="s">
        <v>56</v>
      </c>
      <c r="C412" s="168" t="s">
        <v>57</v>
      </c>
      <c r="D412" s="168" t="s">
        <v>58</v>
      </c>
      <c r="E412" s="169" t="s">
        <v>264</v>
      </c>
      <c r="F412" s="169" t="s">
        <v>59</v>
      </c>
      <c r="G412" s="169" t="s">
        <v>265</v>
      </c>
      <c r="H412" s="169" t="s">
        <v>60</v>
      </c>
      <c r="I412" s="169" t="s">
        <v>266</v>
      </c>
      <c r="J412" s="170" t="s">
        <v>87</v>
      </c>
      <c r="K412" s="171">
        <v>100</v>
      </c>
      <c r="L412" s="56">
        <v>710000000</v>
      </c>
      <c r="M412" s="55" t="s">
        <v>61</v>
      </c>
      <c r="N412" s="57" t="s">
        <v>100</v>
      </c>
      <c r="O412" s="168" t="s">
        <v>88</v>
      </c>
      <c r="P412" s="168"/>
      <c r="Q412" s="168" t="s">
        <v>90</v>
      </c>
      <c r="R412" s="172" t="s">
        <v>646</v>
      </c>
      <c r="S412" s="168"/>
      <c r="T412" s="170" t="s">
        <v>30</v>
      </c>
      <c r="U412" s="177">
        <v>1</v>
      </c>
      <c r="V412" s="174">
        <v>2500000</v>
      </c>
      <c r="W412" s="174">
        <v>2500000</v>
      </c>
      <c r="X412" s="2">
        <f t="shared" si="23"/>
        <v>2800000.0000000005</v>
      </c>
      <c r="Y412" s="175" t="s">
        <v>85</v>
      </c>
      <c r="Z412" s="60">
        <v>2015</v>
      </c>
      <c r="AA412" s="167"/>
      <c r="AB412" s="115" t="s">
        <v>63</v>
      </c>
      <c r="AC412" s="293"/>
      <c r="AD412" s="293"/>
      <c r="AE412" s="293"/>
      <c r="AF412" s="293"/>
    </row>
    <row r="413" spans="1:32" ht="165.95" customHeight="1">
      <c r="A413" s="143" t="s">
        <v>1216</v>
      </c>
      <c r="B413" s="167" t="s">
        <v>56</v>
      </c>
      <c r="C413" s="60" t="s">
        <v>57</v>
      </c>
      <c r="D413" s="168" t="s">
        <v>58</v>
      </c>
      <c r="E413" s="169" t="s">
        <v>264</v>
      </c>
      <c r="F413" s="169" t="s">
        <v>59</v>
      </c>
      <c r="G413" s="169" t="s">
        <v>265</v>
      </c>
      <c r="H413" s="169" t="s">
        <v>60</v>
      </c>
      <c r="I413" s="169" t="s">
        <v>266</v>
      </c>
      <c r="J413" s="170" t="s">
        <v>87</v>
      </c>
      <c r="K413" s="171">
        <v>100</v>
      </c>
      <c r="L413" s="56">
        <v>710000000</v>
      </c>
      <c r="M413" s="55" t="s">
        <v>61</v>
      </c>
      <c r="N413" s="57" t="s">
        <v>100</v>
      </c>
      <c r="O413" s="60" t="s">
        <v>526</v>
      </c>
      <c r="P413" s="60"/>
      <c r="Q413" s="168" t="s">
        <v>90</v>
      </c>
      <c r="R413" s="172" t="s">
        <v>646</v>
      </c>
      <c r="S413" s="60"/>
      <c r="T413" s="170" t="s">
        <v>30</v>
      </c>
      <c r="U413" s="180">
        <v>1</v>
      </c>
      <c r="V413" s="181">
        <v>2678571.4300000002</v>
      </c>
      <c r="W413" s="181">
        <v>2678571.4300000002</v>
      </c>
      <c r="X413" s="2">
        <f t="shared" si="23"/>
        <v>3000000.0016000005</v>
      </c>
      <c r="Y413" s="175" t="s">
        <v>85</v>
      </c>
      <c r="Z413" s="60">
        <v>2015</v>
      </c>
      <c r="AA413" s="182"/>
      <c r="AB413" s="115" t="s">
        <v>63</v>
      </c>
      <c r="AC413" s="293"/>
      <c r="AD413" s="293"/>
      <c r="AE413" s="293"/>
      <c r="AF413" s="293"/>
    </row>
    <row r="414" spans="1:32" ht="165.95" customHeight="1">
      <c r="A414" s="143" t="s">
        <v>1215</v>
      </c>
      <c r="B414" s="167" t="s">
        <v>56</v>
      </c>
      <c r="C414" s="168" t="s">
        <v>57</v>
      </c>
      <c r="D414" s="168" t="s">
        <v>58</v>
      </c>
      <c r="E414" s="169" t="s">
        <v>264</v>
      </c>
      <c r="F414" s="169" t="s">
        <v>59</v>
      </c>
      <c r="G414" s="169" t="s">
        <v>265</v>
      </c>
      <c r="H414" s="169" t="s">
        <v>60</v>
      </c>
      <c r="I414" s="169" t="s">
        <v>266</v>
      </c>
      <c r="J414" s="170" t="s">
        <v>87</v>
      </c>
      <c r="K414" s="171">
        <v>100</v>
      </c>
      <c r="L414" s="56">
        <v>710000000</v>
      </c>
      <c r="M414" s="55" t="s">
        <v>61</v>
      </c>
      <c r="N414" s="57" t="s">
        <v>100</v>
      </c>
      <c r="O414" s="168" t="s">
        <v>39</v>
      </c>
      <c r="P414" s="168"/>
      <c r="Q414" s="168" t="s">
        <v>90</v>
      </c>
      <c r="R414" s="172" t="s">
        <v>646</v>
      </c>
      <c r="S414" s="168"/>
      <c r="T414" s="170" t="s">
        <v>30</v>
      </c>
      <c r="U414" s="177">
        <v>1</v>
      </c>
      <c r="V414" s="174">
        <v>3000000</v>
      </c>
      <c r="W414" s="174">
        <v>3000000</v>
      </c>
      <c r="X414" s="2">
        <f t="shared" si="23"/>
        <v>3360000.0000000005</v>
      </c>
      <c r="Y414" s="175" t="s">
        <v>85</v>
      </c>
      <c r="Z414" s="60">
        <v>2015</v>
      </c>
      <c r="AA414" s="167"/>
      <c r="AB414" s="115" t="s">
        <v>63</v>
      </c>
      <c r="AC414" s="293"/>
      <c r="AD414" s="293"/>
      <c r="AE414" s="293"/>
      <c r="AF414" s="293"/>
    </row>
    <row r="415" spans="1:32" ht="165.95" customHeight="1">
      <c r="A415" s="143" t="s">
        <v>1214</v>
      </c>
      <c r="B415" s="167" t="s">
        <v>56</v>
      </c>
      <c r="C415" s="168" t="s">
        <v>57</v>
      </c>
      <c r="D415" s="168" t="s">
        <v>58</v>
      </c>
      <c r="E415" s="169" t="s">
        <v>264</v>
      </c>
      <c r="F415" s="169" t="s">
        <v>59</v>
      </c>
      <c r="G415" s="169" t="s">
        <v>265</v>
      </c>
      <c r="H415" s="169" t="s">
        <v>60</v>
      </c>
      <c r="I415" s="169" t="s">
        <v>266</v>
      </c>
      <c r="J415" s="170" t="s">
        <v>87</v>
      </c>
      <c r="K415" s="171">
        <v>100</v>
      </c>
      <c r="L415" s="56">
        <v>710000000</v>
      </c>
      <c r="M415" s="55" t="s">
        <v>61</v>
      </c>
      <c r="N415" s="57" t="s">
        <v>100</v>
      </c>
      <c r="O415" s="4" t="s">
        <v>527</v>
      </c>
      <c r="P415" s="168"/>
      <c r="Q415" s="168" t="s">
        <v>90</v>
      </c>
      <c r="R415" s="172" t="s">
        <v>646</v>
      </c>
      <c r="S415" s="168"/>
      <c r="T415" s="170" t="s">
        <v>30</v>
      </c>
      <c r="U415" s="177">
        <v>1</v>
      </c>
      <c r="V415" s="174">
        <v>2232143</v>
      </c>
      <c r="W415" s="174">
        <v>2232143</v>
      </c>
      <c r="X415" s="2">
        <f t="shared" si="23"/>
        <v>2500000.16</v>
      </c>
      <c r="Y415" s="175" t="s">
        <v>85</v>
      </c>
      <c r="Z415" s="60">
        <v>2015</v>
      </c>
      <c r="AA415" s="167"/>
      <c r="AB415" s="115" t="s">
        <v>63</v>
      </c>
      <c r="AC415" s="293"/>
      <c r="AD415" s="293"/>
      <c r="AE415" s="293"/>
      <c r="AF415" s="293"/>
    </row>
    <row r="416" spans="1:32" ht="165.95" customHeight="1">
      <c r="A416" s="143" t="s">
        <v>1213</v>
      </c>
      <c r="B416" s="167" t="s">
        <v>56</v>
      </c>
      <c r="C416" s="183" t="s">
        <v>93</v>
      </c>
      <c r="D416" s="169" t="s">
        <v>38</v>
      </c>
      <c r="E416" s="169" t="s">
        <v>267</v>
      </c>
      <c r="F416" s="169" t="s">
        <v>40</v>
      </c>
      <c r="G416" s="169" t="s">
        <v>268</v>
      </c>
      <c r="H416" s="169" t="s">
        <v>40</v>
      </c>
      <c r="I416" s="169" t="s">
        <v>268</v>
      </c>
      <c r="J416" s="170" t="s">
        <v>87</v>
      </c>
      <c r="K416" s="171">
        <v>100</v>
      </c>
      <c r="L416" s="56">
        <v>710000000</v>
      </c>
      <c r="M416" s="55" t="s">
        <v>61</v>
      </c>
      <c r="N416" s="57" t="s">
        <v>100</v>
      </c>
      <c r="O416" s="60" t="s">
        <v>526</v>
      </c>
      <c r="P416" s="168"/>
      <c r="Q416" s="168" t="s">
        <v>90</v>
      </c>
      <c r="R416" s="184" t="s">
        <v>646</v>
      </c>
      <c r="S416" s="168"/>
      <c r="T416" s="11" t="s">
        <v>86</v>
      </c>
      <c r="U416" s="177">
        <v>1</v>
      </c>
      <c r="V416" s="174">
        <v>4699047</v>
      </c>
      <c r="W416" s="174">
        <v>4699047</v>
      </c>
      <c r="X416" s="2">
        <f t="shared" si="23"/>
        <v>5262932.6400000006</v>
      </c>
      <c r="Y416" s="175" t="s">
        <v>85</v>
      </c>
      <c r="Z416" s="60">
        <v>2015</v>
      </c>
      <c r="AA416" s="167"/>
      <c r="AB416" s="115" t="s">
        <v>63</v>
      </c>
      <c r="AC416" s="293"/>
      <c r="AD416" s="293"/>
      <c r="AE416" s="293"/>
      <c r="AF416" s="293"/>
    </row>
    <row r="417" spans="1:32" ht="165.95" customHeight="1">
      <c r="A417" s="143" t="s">
        <v>1212</v>
      </c>
      <c r="B417" s="167" t="s">
        <v>56</v>
      </c>
      <c r="C417" s="183" t="s">
        <v>93</v>
      </c>
      <c r="D417" s="169" t="s">
        <v>38</v>
      </c>
      <c r="E417" s="169" t="s">
        <v>267</v>
      </c>
      <c r="F417" s="169" t="s">
        <v>40</v>
      </c>
      <c r="G417" s="169" t="s">
        <v>268</v>
      </c>
      <c r="H417" s="169" t="s">
        <v>40</v>
      </c>
      <c r="I417" s="169" t="s">
        <v>268</v>
      </c>
      <c r="J417" s="170" t="s">
        <v>87</v>
      </c>
      <c r="K417" s="171">
        <v>100</v>
      </c>
      <c r="L417" s="56">
        <v>710000000</v>
      </c>
      <c r="M417" s="55" t="s">
        <v>61</v>
      </c>
      <c r="N417" s="57" t="s">
        <v>100</v>
      </c>
      <c r="O417" s="4" t="s">
        <v>527</v>
      </c>
      <c r="P417" s="168"/>
      <c r="Q417" s="168" t="s">
        <v>90</v>
      </c>
      <c r="R417" s="184" t="s">
        <v>646</v>
      </c>
      <c r="S417" s="168"/>
      <c r="T417" s="11" t="s">
        <v>86</v>
      </c>
      <c r="U417" s="177">
        <v>1</v>
      </c>
      <c r="V417" s="174">
        <v>4669047</v>
      </c>
      <c r="W417" s="174">
        <v>4669047</v>
      </c>
      <c r="X417" s="2">
        <f t="shared" si="23"/>
        <v>5229332.6400000006</v>
      </c>
      <c r="Y417" s="175" t="s">
        <v>85</v>
      </c>
      <c r="Z417" s="60">
        <v>2015</v>
      </c>
      <c r="AA417" s="167"/>
      <c r="AB417" s="115" t="s">
        <v>63</v>
      </c>
      <c r="AC417" s="293"/>
      <c r="AD417" s="293"/>
      <c r="AE417" s="293"/>
      <c r="AF417" s="293"/>
    </row>
    <row r="418" spans="1:32" ht="165.95" customHeight="1">
      <c r="A418" s="143" t="s">
        <v>1211</v>
      </c>
      <c r="B418" s="167" t="s">
        <v>56</v>
      </c>
      <c r="C418" s="183" t="s">
        <v>93</v>
      </c>
      <c r="D418" s="169" t="s">
        <v>38</v>
      </c>
      <c r="E418" s="169" t="s">
        <v>267</v>
      </c>
      <c r="F418" s="169" t="s">
        <v>40</v>
      </c>
      <c r="G418" s="169" t="s">
        <v>268</v>
      </c>
      <c r="H418" s="169" t="s">
        <v>40</v>
      </c>
      <c r="I418" s="169" t="s">
        <v>268</v>
      </c>
      <c r="J418" s="170" t="s">
        <v>87</v>
      </c>
      <c r="K418" s="171">
        <v>100</v>
      </c>
      <c r="L418" s="56">
        <v>710000000</v>
      </c>
      <c r="M418" s="55" t="s">
        <v>61</v>
      </c>
      <c r="N418" s="57" t="s">
        <v>100</v>
      </c>
      <c r="O418" s="168" t="s">
        <v>39</v>
      </c>
      <c r="P418" s="168"/>
      <c r="Q418" s="168" t="s">
        <v>90</v>
      </c>
      <c r="R418" s="184" t="s">
        <v>646</v>
      </c>
      <c r="S418" s="168"/>
      <c r="T418" s="11" t="s">
        <v>86</v>
      </c>
      <c r="U418" s="177">
        <v>1</v>
      </c>
      <c r="V418" s="174">
        <v>4699047.2</v>
      </c>
      <c r="W418" s="174">
        <v>4699047.2</v>
      </c>
      <c r="X418" s="2">
        <f t="shared" si="23"/>
        <v>5262932.864000001</v>
      </c>
      <c r="Y418" s="175" t="s">
        <v>85</v>
      </c>
      <c r="Z418" s="60">
        <v>2015</v>
      </c>
      <c r="AA418" s="167"/>
      <c r="AB418" s="115" t="s">
        <v>63</v>
      </c>
      <c r="AC418" s="293"/>
      <c r="AD418" s="293"/>
      <c r="AE418" s="293"/>
      <c r="AF418" s="293"/>
    </row>
    <row r="419" spans="1:32" ht="165.95" customHeight="1">
      <c r="A419" s="143" t="s">
        <v>1210</v>
      </c>
      <c r="B419" s="167" t="s">
        <v>56</v>
      </c>
      <c r="C419" s="183" t="s">
        <v>93</v>
      </c>
      <c r="D419" s="169" t="s">
        <v>38</v>
      </c>
      <c r="E419" s="169" t="s">
        <v>267</v>
      </c>
      <c r="F419" s="169" t="s">
        <v>40</v>
      </c>
      <c r="G419" s="169" t="s">
        <v>268</v>
      </c>
      <c r="H419" s="169" t="s">
        <v>40</v>
      </c>
      <c r="I419" s="169" t="s">
        <v>268</v>
      </c>
      <c r="J419" s="170" t="s">
        <v>87</v>
      </c>
      <c r="K419" s="171">
        <v>100</v>
      </c>
      <c r="L419" s="56">
        <v>710000000</v>
      </c>
      <c r="M419" s="55" t="s">
        <v>61</v>
      </c>
      <c r="N419" s="57" t="s">
        <v>100</v>
      </c>
      <c r="O419" s="168" t="s">
        <v>88</v>
      </c>
      <c r="P419" s="168"/>
      <c r="Q419" s="168" t="s">
        <v>90</v>
      </c>
      <c r="R419" s="184" t="s">
        <v>646</v>
      </c>
      <c r="S419" s="168"/>
      <c r="T419" s="11" t="s">
        <v>86</v>
      </c>
      <c r="U419" s="177">
        <v>1</v>
      </c>
      <c r="V419" s="174">
        <v>4699047</v>
      </c>
      <c r="W419" s="174">
        <v>4699047</v>
      </c>
      <c r="X419" s="2">
        <f t="shared" si="23"/>
        <v>5262932.6400000006</v>
      </c>
      <c r="Y419" s="175" t="s">
        <v>85</v>
      </c>
      <c r="Z419" s="60">
        <v>2015</v>
      </c>
      <c r="AA419" s="167"/>
      <c r="AB419" s="115" t="s">
        <v>63</v>
      </c>
      <c r="AC419" s="293"/>
      <c r="AD419" s="293"/>
      <c r="AE419" s="293"/>
      <c r="AF419" s="293"/>
    </row>
    <row r="420" spans="1:32" ht="165.95" customHeight="1">
      <c r="A420" s="143" t="s">
        <v>1209</v>
      </c>
      <c r="B420" s="167" t="s">
        <v>56</v>
      </c>
      <c r="C420" s="183" t="s">
        <v>93</v>
      </c>
      <c r="D420" s="169" t="s">
        <v>38</v>
      </c>
      <c r="E420" s="169" t="s">
        <v>267</v>
      </c>
      <c r="F420" s="169" t="s">
        <v>40</v>
      </c>
      <c r="G420" s="169" t="s">
        <v>268</v>
      </c>
      <c r="H420" s="169" t="s">
        <v>40</v>
      </c>
      <c r="I420" s="169" t="s">
        <v>268</v>
      </c>
      <c r="J420" s="170" t="s">
        <v>87</v>
      </c>
      <c r="K420" s="171">
        <v>100</v>
      </c>
      <c r="L420" s="56">
        <v>710000000</v>
      </c>
      <c r="M420" s="55" t="s">
        <v>61</v>
      </c>
      <c r="N420" s="57" t="s">
        <v>100</v>
      </c>
      <c r="O420" s="168" t="s">
        <v>89</v>
      </c>
      <c r="P420" s="168"/>
      <c r="Q420" s="168" t="s">
        <v>90</v>
      </c>
      <c r="R420" s="184" t="s">
        <v>646</v>
      </c>
      <c r="S420" s="168"/>
      <c r="T420" s="11" t="s">
        <v>86</v>
      </c>
      <c r="U420" s="177">
        <v>1</v>
      </c>
      <c r="V420" s="174">
        <v>4699047.2</v>
      </c>
      <c r="W420" s="174">
        <v>4699047.2</v>
      </c>
      <c r="X420" s="2">
        <f t="shared" si="23"/>
        <v>5262932.864000001</v>
      </c>
      <c r="Y420" s="175" t="s">
        <v>85</v>
      </c>
      <c r="Z420" s="60">
        <v>2015</v>
      </c>
      <c r="AA420" s="167"/>
      <c r="AB420" s="115" t="s">
        <v>63</v>
      </c>
      <c r="AC420" s="293"/>
      <c r="AD420" s="293"/>
      <c r="AE420" s="293"/>
      <c r="AF420" s="293"/>
    </row>
    <row r="421" spans="1:32" ht="165.95" customHeight="1">
      <c r="A421" s="143" t="s">
        <v>1208</v>
      </c>
      <c r="B421" s="167" t="s">
        <v>56</v>
      </c>
      <c r="C421" s="183" t="s">
        <v>93</v>
      </c>
      <c r="D421" s="169" t="s">
        <v>38</v>
      </c>
      <c r="E421" s="169" t="s">
        <v>267</v>
      </c>
      <c r="F421" s="169" t="s">
        <v>40</v>
      </c>
      <c r="G421" s="169" t="s">
        <v>268</v>
      </c>
      <c r="H421" s="169" t="s">
        <v>40</v>
      </c>
      <c r="I421" s="169" t="s">
        <v>268</v>
      </c>
      <c r="J421" s="170" t="s">
        <v>87</v>
      </c>
      <c r="K421" s="171">
        <v>100</v>
      </c>
      <c r="L421" s="56">
        <v>710000000</v>
      </c>
      <c r="M421" s="55" t="s">
        <v>61</v>
      </c>
      <c r="N421" s="57" t="s">
        <v>100</v>
      </c>
      <c r="O421" s="60" t="s">
        <v>255</v>
      </c>
      <c r="P421" s="168"/>
      <c r="Q421" s="168" t="s">
        <v>90</v>
      </c>
      <c r="R421" s="184" t="s">
        <v>646</v>
      </c>
      <c r="S421" s="168"/>
      <c r="T421" s="11" t="s">
        <v>86</v>
      </c>
      <c r="U421" s="177">
        <v>1</v>
      </c>
      <c r="V421" s="174">
        <v>4699047.2</v>
      </c>
      <c r="W421" s="174">
        <v>4699047.2</v>
      </c>
      <c r="X421" s="2">
        <f t="shared" si="23"/>
        <v>5262932.864000001</v>
      </c>
      <c r="Y421" s="175" t="s">
        <v>85</v>
      </c>
      <c r="Z421" s="60">
        <v>2015</v>
      </c>
      <c r="AA421" s="167"/>
      <c r="AB421" s="115" t="s">
        <v>63</v>
      </c>
      <c r="AC421" s="293"/>
      <c r="AD421" s="293"/>
      <c r="AE421" s="293"/>
      <c r="AF421" s="293"/>
    </row>
    <row r="422" spans="1:32" ht="165.95" customHeight="1">
      <c r="A422" s="143" t="s">
        <v>1207</v>
      </c>
      <c r="B422" s="167" t="s">
        <v>56</v>
      </c>
      <c r="C422" s="183" t="s">
        <v>93</v>
      </c>
      <c r="D422" s="169" t="s">
        <v>38</v>
      </c>
      <c r="E422" s="169" t="s">
        <v>267</v>
      </c>
      <c r="F422" s="169" t="s">
        <v>40</v>
      </c>
      <c r="G422" s="169" t="s">
        <v>268</v>
      </c>
      <c r="H422" s="169" t="s">
        <v>40</v>
      </c>
      <c r="I422" s="169" t="s">
        <v>268</v>
      </c>
      <c r="J422" s="170" t="s">
        <v>87</v>
      </c>
      <c r="K422" s="171">
        <v>100</v>
      </c>
      <c r="L422" s="56">
        <v>710000000</v>
      </c>
      <c r="M422" s="55" t="s">
        <v>61</v>
      </c>
      <c r="N422" s="57" t="s">
        <v>100</v>
      </c>
      <c r="O422" s="176" t="s">
        <v>41</v>
      </c>
      <c r="P422" s="168"/>
      <c r="Q422" s="168" t="s">
        <v>90</v>
      </c>
      <c r="R422" s="184" t="s">
        <v>646</v>
      </c>
      <c r="S422" s="168"/>
      <c r="T422" s="11" t="s">
        <v>86</v>
      </c>
      <c r="U422" s="177">
        <v>1</v>
      </c>
      <c r="V422" s="174">
        <v>2530762</v>
      </c>
      <c r="W422" s="174">
        <v>2530762</v>
      </c>
      <c r="X422" s="2">
        <f t="shared" si="23"/>
        <v>2834453.4400000004</v>
      </c>
      <c r="Y422" s="175" t="s">
        <v>85</v>
      </c>
      <c r="Z422" s="60">
        <v>2015</v>
      </c>
      <c r="AA422" s="167"/>
      <c r="AB422" s="115" t="s">
        <v>63</v>
      </c>
      <c r="AC422" s="293"/>
      <c r="AD422" s="293"/>
      <c r="AE422" s="293"/>
      <c r="AF422" s="293"/>
    </row>
    <row r="423" spans="1:32" ht="165.95" customHeight="1">
      <c r="A423" s="143" t="s">
        <v>1206</v>
      </c>
      <c r="B423" s="167" t="s">
        <v>56</v>
      </c>
      <c r="C423" s="183" t="s">
        <v>93</v>
      </c>
      <c r="D423" s="169" t="s">
        <v>38</v>
      </c>
      <c r="E423" s="169" t="s">
        <v>267</v>
      </c>
      <c r="F423" s="169" t="s">
        <v>40</v>
      </c>
      <c r="G423" s="169" t="s">
        <v>268</v>
      </c>
      <c r="H423" s="169" t="s">
        <v>40</v>
      </c>
      <c r="I423" s="169" t="s">
        <v>268</v>
      </c>
      <c r="J423" s="170" t="s">
        <v>87</v>
      </c>
      <c r="K423" s="171">
        <v>100</v>
      </c>
      <c r="L423" s="56">
        <v>710000000</v>
      </c>
      <c r="M423" s="55" t="s">
        <v>61</v>
      </c>
      <c r="N423" s="57" t="s">
        <v>100</v>
      </c>
      <c r="O423" s="179" t="s">
        <v>65</v>
      </c>
      <c r="P423" s="168"/>
      <c r="Q423" s="168" t="s">
        <v>90</v>
      </c>
      <c r="R423" s="184" t="s">
        <v>646</v>
      </c>
      <c r="S423" s="168"/>
      <c r="T423" s="11" t="s">
        <v>86</v>
      </c>
      <c r="U423" s="177">
        <v>1</v>
      </c>
      <c r="V423" s="174">
        <v>7290712.5</v>
      </c>
      <c r="W423" s="174">
        <v>7290712.5</v>
      </c>
      <c r="X423" s="2">
        <f t="shared" si="23"/>
        <v>8165598.0000000009</v>
      </c>
      <c r="Y423" s="175" t="s">
        <v>85</v>
      </c>
      <c r="Z423" s="60">
        <v>2015</v>
      </c>
      <c r="AA423" s="167"/>
      <c r="AB423" s="115" t="s">
        <v>63</v>
      </c>
      <c r="AC423" s="293"/>
      <c r="AD423" s="293"/>
      <c r="AE423" s="293"/>
      <c r="AF423" s="293"/>
    </row>
    <row r="424" spans="1:32" ht="165.95" customHeight="1">
      <c r="A424" s="143" t="s">
        <v>1205</v>
      </c>
      <c r="B424" s="167" t="s">
        <v>56</v>
      </c>
      <c r="C424" s="183" t="s">
        <v>93</v>
      </c>
      <c r="D424" s="169" t="s">
        <v>38</v>
      </c>
      <c r="E424" s="169" t="s">
        <v>267</v>
      </c>
      <c r="F424" s="169" t="s">
        <v>40</v>
      </c>
      <c r="G424" s="169" t="s">
        <v>268</v>
      </c>
      <c r="H424" s="169" t="s">
        <v>40</v>
      </c>
      <c r="I424" s="169" t="s">
        <v>268</v>
      </c>
      <c r="J424" s="170" t="s">
        <v>87</v>
      </c>
      <c r="K424" s="171">
        <v>100</v>
      </c>
      <c r="L424" s="56">
        <v>710000000</v>
      </c>
      <c r="M424" s="55" t="s">
        <v>61</v>
      </c>
      <c r="N424" s="57" t="s">
        <v>100</v>
      </c>
      <c r="O424" s="168" t="s">
        <v>42</v>
      </c>
      <c r="P424" s="168"/>
      <c r="Q424" s="168" t="s">
        <v>90</v>
      </c>
      <c r="R424" s="184" t="s">
        <v>646</v>
      </c>
      <c r="S424" s="168"/>
      <c r="T424" s="11" t="s">
        <v>86</v>
      </c>
      <c r="U424" s="177">
        <v>1</v>
      </c>
      <c r="V424" s="174">
        <v>7290712.5</v>
      </c>
      <c r="W424" s="174">
        <v>7290712.5</v>
      </c>
      <c r="X424" s="2">
        <f t="shared" si="23"/>
        <v>8165598.0000000009</v>
      </c>
      <c r="Y424" s="175" t="s">
        <v>85</v>
      </c>
      <c r="Z424" s="60">
        <v>2015</v>
      </c>
      <c r="AA424" s="167"/>
      <c r="AB424" s="115" t="s">
        <v>63</v>
      </c>
      <c r="AC424" s="293"/>
      <c r="AD424" s="293"/>
      <c r="AE424" s="293"/>
      <c r="AF424" s="293"/>
    </row>
    <row r="425" spans="1:32" ht="165.95" customHeight="1">
      <c r="A425" s="143" t="s">
        <v>1204</v>
      </c>
      <c r="B425" s="167" t="s">
        <v>56</v>
      </c>
      <c r="C425" s="183" t="s">
        <v>93</v>
      </c>
      <c r="D425" s="169" t="s">
        <v>38</v>
      </c>
      <c r="E425" s="169" t="s">
        <v>267</v>
      </c>
      <c r="F425" s="169" t="s">
        <v>40</v>
      </c>
      <c r="G425" s="169" t="s">
        <v>268</v>
      </c>
      <c r="H425" s="169" t="s">
        <v>40</v>
      </c>
      <c r="I425" s="169" t="s">
        <v>268</v>
      </c>
      <c r="J425" s="170" t="s">
        <v>87</v>
      </c>
      <c r="K425" s="171">
        <v>100</v>
      </c>
      <c r="L425" s="56">
        <v>710000000</v>
      </c>
      <c r="M425" s="55" t="s">
        <v>61</v>
      </c>
      <c r="N425" s="57" t="s">
        <v>100</v>
      </c>
      <c r="O425" s="168" t="s">
        <v>43</v>
      </c>
      <c r="P425" s="168"/>
      <c r="Q425" s="168" t="s">
        <v>90</v>
      </c>
      <c r="R425" s="184" t="s">
        <v>646</v>
      </c>
      <c r="S425" s="168"/>
      <c r="T425" s="11" t="s">
        <v>86</v>
      </c>
      <c r="U425" s="177">
        <v>1</v>
      </c>
      <c r="V425" s="174">
        <v>7290712.5</v>
      </c>
      <c r="W425" s="174">
        <v>7290712.5</v>
      </c>
      <c r="X425" s="2">
        <f t="shared" si="23"/>
        <v>8165598.0000000009</v>
      </c>
      <c r="Y425" s="175" t="s">
        <v>85</v>
      </c>
      <c r="Z425" s="60">
        <v>2015</v>
      </c>
      <c r="AA425" s="167"/>
      <c r="AB425" s="115" t="s">
        <v>63</v>
      </c>
      <c r="AC425" s="293"/>
      <c r="AD425" s="293"/>
      <c r="AE425" s="293"/>
      <c r="AF425" s="293"/>
    </row>
    <row r="426" spans="1:32" ht="165.95" customHeight="1">
      <c r="A426" s="143" t="s">
        <v>1203</v>
      </c>
      <c r="B426" s="167" t="s">
        <v>56</v>
      </c>
      <c r="C426" s="183" t="s">
        <v>93</v>
      </c>
      <c r="D426" s="169" t="s">
        <v>38</v>
      </c>
      <c r="E426" s="169" t="s">
        <v>267</v>
      </c>
      <c r="F426" s="169" t="s">
        <v>40</v>
      </c>
      <c r="G426" s="169" t="s">
        <v>268</v>
      </c>
      <c r="H426" s="169" t="s">
        <v>40</v>
      </c>
      <c r="I426" s="169" t="s">
        <v>268</v>
      </c>
      <c r="J426" s="170" t="s">
        <v>87</v>
      </c>
      <c r="K426" s="171">
        <v>100</v>
      </c>
      <c r="L426" s="56">
        <v>710000000</v>
      </c>
      <c r="M426" s="55" t="s">
        <v>61</v>
      </c>
      <c r="N426" s="57" t="s">
        <v>100</v>
      </c>
      <c r="O426" s="178" t="s">
        <v>499</v>
      </c>
      <c r="P426" s="168"/>
      <c r="Q426" s="168" t="s">
        <v>90</v>
      </c>
      <c r="R426" s="184" t="s">
        <v>646</v>
      </c>
      <c r="S426" s="168"/>
      <c r="T426" s="11" t="s">
        <v>86</v>
      </c>
      <c r="U426" s="177">
        <v>1</v>
      </c>
      <c r="V426" s="174">
        <v>5925000</v>
      </c>
      <c r="W426" s="174">
        <v>5925000</v>
      </c>
      <c r="X426" s="2">
        <f t="shared" si="23"/>
        <v>6636000.0000000009</v>
      </c>
      <c r="Y426" s="175" t="s">
        <v>85</v>
      </c>
      <c r="Z426" s="60">
        <v>2015</v>
      </c>
      <c r="AA426" s="167"/>
      <c r="AB426" s="115" t="s">
        <v>63</v>
      </c>
      <c r="AC426" s="293"/>
      <c r="AD426" s="293"/>
      <c r="AE426" s="293"/>
      <c r="AF426" s="293"/>
    </row>
    <row r="427" spans="1:32" ht="165.95" customHeight="1">
      <c r="A427" s="143" t="s">
        <v>1202</v>
      </c>
      <c r="B427" s="167" t="s">
        <v>56</v>
      </c>
      <c r="C427" s="60" t="s">
        <v>33</v>
      </c>
      <c r="D427" s="169" t="s">
        <v>34</v>
      </c>
      <c r="E427" s="169" t="s">
        <v>269</v>
      </c>
      <c r="F427" s="169" t="s">
        <v>35</v>
      </c>
      <c r="G427" s="169" t="s">
        <v>270</v>
      </c>
      <c r="H427" s="169" t="s">
        <v>36</v>
      </c>
      <c r="I427" s="169" t="s">
        <v>271</v>
      </c>
      <c r="J427" s="170" t="s">
        <v>31</v>
      </c>
      <c r="K427" s="171">
        <v>100</v>
      </c>
      <c r="L427" s="56">
        <v>710000000</v>
      </c>
      <c r="M427" s="55" t="s">
        <v>61</v>
      </c>
      <c r="N427" s="57" t="s">
        <v>100</v>
      </c>
      <c r="O427" s="185" t="s">
        <v>317</v>
      </c>
      <c r="P427" s="186"/>
      <c r="Q427" s="186" t="s">
        <v>500</v>
      </c>
      <c r="R427" s="186" t="s">
        <v>307</v>
      </c>
      <c r="S427" s="60"/>
      <c r="T427" s="187" t="s">
        <v>30</v>
      </c>
      <c r="U427" s="188">
        <v>1</v>
      </c>
      <c r="V427" s="174">
        <v>835743.84</v>
      </c>
      <c r="W427" s="174">
        <v>835743.84</v>
      </c>
      <c r="X427" s="2">
        <f t="shared" si="23"/>
        <v>936033.10080000001</v>
      </c>
      <c r="Y427" s="175" t="s">
        <v>85</v>
      </c>
      <c r="Z427" s="168">
        <v>2015</v>
      </c>
      <c r="AA427" s="189" t="s">
        <v>548</v>
      </c>
      <c r="AB427" s="115" t="s">
        <v>63</v>
      </c>
      <c r="AC427" s="293"/>
      <c r="AD427" s="293"/>
      <c r="AE427" s="293"/>
      <c r="AF427" s="293"/>
    </row>
    <row r="428" spans="1:32" ht="165.95" customHeight="1">
      <c r="A428" s="143" t="s">
        <v>1201</v>
      </c>
      <c r="B428" s="167" t="s">
        <v>56</v>
      </c>
      <c r="C428" s="169" t="s">
        <v>44</v>
      </c>
      <c r="D428" s="169" t="s">
        <v>45</v>
      </c>
      <c r="E428" s="169" t="s">
        <v>46</v>
      </c>
      <c r="F428" s="169" t="s">
        <v>45</v>
      </c>
      <c r="G428" s="169" t="s">
        <v>46</v>
      </c>
      <c r="H428" s="169" t="s">
        <v>47</v>
      </c>
      <c r="I428" s="169" t="s">
        <v>48</v>
      </c>
      <c r="J428" s="169" t="s">
        <v>31</v>
      </c>
      <c r="K428" s="169">
        <v>100</v>
      </c>
      <c r="L428" s="190">
        <v>231010000</v>
      </c>
      <c r="M428" s="167" t="s">
        <v>32</v>
      </c>
      <c r="N428" s="57" t="s">
        <v>100</v>
      </c>
      <c r="O428" s="169" t="s">
        <v>107</v>
      </c>
      <c r="P428" s="169"/>
      <c r="Q428" s="4" t="s">
        <v>525</v>
      </c>
      <c r="R428" s="169" t="s">
        <v>102</v>
      </c>
      <c r="S428" s="169"/>
      <c r="T428" s="169" t="s">
        <v>30</v>
      </c>
      <c r="U428" s="169">
        <v>1</v>
      </c>
      <c r="V428" s="174">
        <v>4082400</v>
      </c>
      <c r="W428" s="174">
        <v>4082400</v>
      </c>
      <c r="X428" s="2">
        <f t="shared" si="23"/>
        <v>4572288</v>
      </c>
      <c r="Y428" s="175" t="s">
        <v>85</v>
      </c>
      <c r="Z428" s="169">
        <v>2015</v>
      </c>
      <c r="AA428" s="191" t="s">
        <v>506</v>
      </c>
      <c r="AB428" s="115" t="s">
        <v>64</v>
      </c>
      <c r="AC428" s="293"/>
      <c r="AD428" s="293"/>
      <c r="AE428" s="293"/>
      <c r="AF428" s="293"/>
    </row>
    <row r="429" spans="1:32" ht="165.95" customHeight="1">
      <c r="A429" s="143" t="s">
        <v>1200</v>
      </c>
      <c r="B429" s="167" t="s">
        <v>56</v>
      </c>
      <c r="C429" s="169" t="s">
        <v>44</v>
      </c>
      <c r="D429" s="169" t="s">
        <v>45</v>
      </c>
      <c r="E429" s="169" t="s">
        <v>46</v>
      </c>
      <c r="F429" s="169" t="s">
        <v>45</v>
      </c>
      <c r="G429" s="169" t="s">
        <v>46</v>
      </c>
      <c r="H429" s="169" t="s">
        <v>47</v>
      </c>
      <c r="I429" s="169" t="s">
        <v>48</v>
      </c>
      <c r="J429" s="169" t="s">
        <v>31</v>
      </c>
      <c r="K429" s="169">
        <v>100</v>
      </c>
      <c r="L429" s="190">
        <v>231010000</v>
      </c>
      <c r="M429" s="167" t="s">
        <v>32</v>
      </c>
      <c r="N429" s="57" t="s">
        <v>100</v>
      </c>
      <c r="O429" s="169" t="s">
        <v>109</v>
      </c>
      <c r="P429" s="169"/>
      <c r="Q429" s="4" t="s">
        <v>525</v>
      </c>
      <c r="R429" s="169" t="s">
        <v>102</v>
      </c>
      <c r="S429" s="169"/>
      <c r="T429" s="169" t="s">
        <v>30</v>
      </c>
      <c r="U429" s="169">
        <v>1</v>
      </c>
      <c r="V429" s="174">
        <v>416500</v>
      </c>
      <c r="W429" s="174">
        <v>416500</v>
      </c>
      <c r="X429" s="2">
        <f t="shared" si="23"/>
        <v>466480.00000000006</v>
      </c>
      <c r="Y429" s="175" t="s">
        <v>85</v>
      </c>
      <c r="Z429" s="169">
        <v>2015</v>
      </c>
      <c r="AA429" s="191" t="s">
        <v>506</v>
      </c>
      <c r="AB429" s="115" t="s">
        <v>64</v>
      </c>
      <c r="AC429" s="293"/>
      <c r="AD429" s="293"/>
      <c r="AE429" s="293"/>
      <c r="AF429" s="293"/>
    </row>
    <row r="430" spans="1:32" ht="165.95" customHeight="1">
      <c r="A430" s="143" t="s">
        <v>1199</v>
      </c>
      <c r="B430" s="167" t="s">
        <v>56</v>
      </c>
      <c r="C430" s="169" t="s">
        <v>113</v>
      </c>
      <c r="D430" s="169" t="s">
        <v>114</v>
      </c>
      <c r="E430" s="169" t="s">
        <v>115</v>
      </c>
      <c r="F430" s="169" t="s">
        <v>114</v>
      </c>
      <c r="G430" s="169" t="s">
        <v>115</v>
      </c>
      <c r="H430" s="169" t="s">
        <v>116</v>
      </c>
      <c r="I430" s="169" t="s">
        <v>117</v>
      </c>
      <c r="J430" s="169" t="s">
        <v>31</v>
      </c>
      <c r="K430" s="169">
        <v>100</v>
      </c>
      <c r="L430" s="192">
        <v>271034100</v>
      </c>
      <c r="M430" s="193" t="s">
        <v>95</v>
      </c>
      <c r="N430" s="57" t="s">
        <v>100</v>
      </c>
      <c r="O430" s="169" t="s">
        <v>118</v>
      </c>
      <c r="P430" s="169"/>
      <c r="Q430" s="4" t="s">
        <v>525</v>
      </c>
      <c r="R430" s="169" t="s">
        <v>119</v>
      </c>
      <c r="S430" s="169"/>
      <c r="T430" s="169" t="s">
        <v>30</v>
      </c>
      <c r="U430" s="191">
        <v>1</v>
      </c>
      <c r="V430" s="174">
        <v>730941.84</v>
      </c>
      <c r="W430" s="174">
        <v>730941.84</v>
      </c>
      <c r="X430" s="2">
        <f t="shared" si="23"/>
        <v>818654.86080000002</v>
      </c>
      <c r="Y430" s="175" t="s">
        <v>85</v>
      </c>
      <c r="Z430" s="169">
        <v>2015</v>
      </c>
      <c r="AA430" s="194" t="s">
        <v>504</v>
      </c>
      <c r="AB430" s="115" t="s">
        <v>64</v>
      </c>
      <c r="AC430" s="293"/>
      <c r="AD430" s="293"/>
      <c r="AE430" s="293"/>
      <c r="AF430" s="293"/>
    </row>
    <row r="431" spans="1:32" ht="165.95" customHeight="1">
      <c r="A431" s="143" t="s">
        <v>1198</v>
      </c>
      <c r="B431" s="167" t="s">
        <v>56</v>
      </c>
      <c r="C431" s="169" t="s">
        <v>113</v>
      </c>
      <c r="D431" s="169" t="s">
        <v>114</v>
      </c>
      <c r="E431" s="169" t="s">
        <v>115</v>
      </c>
      <c r="F431" s="169" t="s">
        <v>114</v>
      </c>
      <c r="G431" s="169" t="s">
        <v>115</v>
      </c>
      <c r="H431" s="169" t="s">
        <v>120</v>
      </c>
      <c r="I431" s="169" t="s">
        <v>121</v>
      </c>
      <c r="J431" s="169" t="s">
        <v>31</v>
      </c>
      <c r="K431" s="169">
        <v>100</v>
      </c>
      <c r="L431" s="192">
        <v>271034100</v>
      </c>
      <c r="M431" s="193" t="s">
        <v>95</v>
      </c>
      <c r="N431" s="57" t="s">
        <v>100</v>
      </c>
      <c r="O431" s="169" t="s">
        <v>118</v>
      </c>
      <c r="P431" s="169"/>
      <c r="Q431" s="4" t="s">
        <v>525</v>
      </c>
      <c r="R431" s="169" t="s">
        <v>119</v>
      </c>
      <c r="S431" s="169"/>
      <c r="T431" s="169" t="s">
        <v>30</v>
      </c>
      <c r="U431" s="191">
        <v>1</v>
      </c>
      <c r="V431" s="174">
        <v>485673.96</v>
      </c>
      <c r="W431" s="174">
        <v>485673.96</v>
      </c>
      <c r="X431" s="2">
        <f t="shared" si="23"/>
        <v>543954.83520000009</v>
      </c>
      <c r="Y431" s="175" t="s">
        <v>85</v>
      </c>
      <c r="Z431" s="169">
        <v>2015</v>
      </c>
      <c r="AA431" s="194" t="s">
        <v>504</v>
      </c>
      <c r="AB431" s="115" t="s">
        <v>64</v>
      </c>
      <c r="AC431" s="293"/>
      <c r="AD431" s="293"/>
      <c r="AE431" s="293"/>
      <c r="AF431" s="293"/>
    </row>
    <row r="432" spans="1:32" ht="165.95" customHeight="1">
      <c r="A432" s="143" t="s">
        <v>1197</v>
      </c>
      <c r="B432" s="167" t="s">
        <v>56</v>
      </c>
      <c r="C432" s="169" t="s">
        <v>113</v>
      </c>
      <c r="D432" s="169" t="s">
        <v>114</v>
      </c>
      <c r="E432" s="169" t="s">
        <v>115</v>
      </c>
      <c r="F432" s="169" t="s">
        <v>114</v>
      </c>
      <c r="G432" s="169" t="s">
        <v>115</v>
      </c>
      <c r="H432" s="169" t="s">
        <v>122</v>
      </c>
      <c r="I432" s="169" t="s">
        <v>123</v>
      </c>
      <c r="J432" s="169" t="s">
        <v>31</v>
      </c>
      <c r="K432" s="169">
        <v>100</v>
      </c>
      <c r="L432" s="192">
        <v>271034100</v>
      </c>
      <c r="M432" s="193" t="s">
        <v>95</v>
      </c>
      <c r="N432" s="57" t="s">
        <v>100</v>
      </c>
      <c r="O432" s="169" t="s">
        <v>118</v>
      </c>
      <c r="P432" s="169"/>
      <c r="Q432" s="4" t="s">
        <v>525</v>
      </c>
      <c r="R432" s="169" t="s">
        <v>119</v>
      </c>
      <c r="S432" s="169"/>
      <c r="T432" s="169" t="s">
        <v>30</v>
      </c>
      <c r="U432" s="191">
        <v>1</v>
      </c>
      <c r="V432" s="174">
        <v>512287.34</v>
      </c>
      <c r="W432" s="174">
        <v>512287.34</v>
      </c>
      <c r="X432" s="2">
        <f t="shared" si="23"/>
        <v>573761.8208000001</v>
      </c>
      <c r="Y432" s="175" t="s">
        <v>85</v>
      </c>
      <c r="Z432" s="169">
        <v>2015</v>
      </c>
      <c r="AA432" s="194" t="s">
        <v>504</v>
      </c>
      <c r="AB432" s="115" t="s">
        <v>64</v>
      </c>
      <c r="AC432" s="293"/>
      <c r="AD432" s="293"/>
      <c r="AE432" s="293"/>
      <c r="AF432" s="293"/>
    </row>
    <row r="433" spans="1:32" ht="165.95" customHeight="1">
      <c r="A433" s="143" t="s">
        <v>1196</v>
      </c>
      <c r="B433" s="195" t="s">
        <v>179</v>
      </c>
      <c r="C433" s="18" t="s">
        <v>113</v>
      </c>
      <c r="D433" s="18" t="s">
        <v>114</v>
      </c>
      <c r="E433" s="18" t="s">
        <v>551</v>
      </c>
      <c r="F433" s="18" t="s">
        <v>114</v>
      </c>
      <c r="G433" s="18" t="s">
        <v>551</v>
      </c>
      <c r="H433" s="19" t="s">
        <v>552</v>
      </c>
      <c r="I433" s="18" t="s">
        <v>553</v>
      </c>
      <c r="J433" s="18" t="s">
        <v>31</v>
      </c>
      <c r="K433" s="18">
        <v>100</v>
      </c>
      <c r="L433" s="196">
        <v>311010000</v>
      </c>
      <c r="M433" s="195" t="s">
        <v>98</v>
      </c>
      <c r="N433" s="197" t="s">
        <v>100</v>
      </c>
      <c r="O433" s="18" t="s">
        <v>112</v>
      </c>
      <c r="P433" s="18"/>
      <c r="Q433" s="17" t="s">
        <v>525</v>
      </c>
      <c r="R433" s="18" t="s">
        <v>119</v>
      </c>
      <c r="S433" s="18"/>
      <c r="T433" s="20" t="s">
        <v>86</v>
      </c>
      <c r="U433" s="19">
        <v>1</v>
      </c>
      <c r="V433" s="21">
        <v>565134.41</v>
      </c>
      <c r="W433" s="21">
        <v>565134.41</v>
      </c>
      <c r="X433" s="2">
        <f t="shared" si="23"/>
        <v>632950.53920000012</v>
      </c>
      <c r="Y433" s="22" t="s">
        <v>85</v>
      </c>
      <c r="Z433" s="18">
        <v>2015</v>
      </c>
      <c r="AA433" s="19" t="s">
        <v>504</v>
      </c>
      <c r="AB433" s="18" t="s">
        <v>64</v>
      </c>
      <c r="AC433" s="293"/>
      <c r="AD433" s="293"/>
      <c r="AE433" s="293"/>
      <c r="AF433" s="293"/>
    </row>
    <row r="434" spans="1:32" ht="165.95" customHeight="1">
      <c r="A434" s="143" t="s">
        <v>1195</v>
      </c>
      <c r="B434" s="167" t="s">
        <v>56</v>
      </c>
      <c r="C434" s="169" t="s">
        <v>50</v>
      </c>
      <c r="D434" s="169" t="s">
        <v>51</v>
      </c>
      <c r="E434" s="169" t="s">
        <v>52</v>
      </c>
      <c r="F434" s="169" t="s">
        <v>53</v>
      </c>
      <c r="G434" s="169" t="s">
        <v>52</v>
      </c>
      <c r="H434" s="169" t="s">
        <v>54</v>
      </c>
      <c r="I434" s="169" t="s">
        <v>55</v>
      </c>
      <c r="J434" s="169" t="s">
        <v>81</v>
      </c>
      <c r="K434" s="169">
        <v>100</v>
      </c>
      <c r="L434" s="190">
        <v>231010000</v>
      </c>
      <c r="M434" s="167" t="s">
        <v>32</v>
      </c>
      <c r="N434" s="57" t="s">
        <v>100</v>
      </c>
      <c r="O434" s="169" t="s">
        <v>101</v>
      </c>
      <c r="P434" s="169"/>
      <c r="Q434" s="4" t="s">
        <v>525</v>
      </c>
      <c r="R434" s="169" t="s">
        <v>102</v>
      </c>
      <c r="S434" s="169"/>
      <c r="T434" s="169" t="s">
        <v>30</v>
      </c>
      <c r="U434" s="169">
        <v>1</v>
      </c>
      <c r="V434" s="174">
        <v>1047500</v>
      </c>
      <c r="W434" s="174">
        <v>1047500</v>
      </c>
      <c r="X434" s="2">
        <f t="shared" si="23"/>
        <v>1173200</v>
      </c>
      <c r="Y434" s="175" t="s">
        <v>85</v>
      </c>
      <c r="Z434" s="169">
        <v>2015</v>
      </c>
      <c r="AA434" s="191"/>
      <c r="AB434" s="115" t="s">
        <v>64</v>
      </c>
      <c r="AC434" s="293"/>
      <c r="AD434" s="293"/>
      <c r="AE434" s="293"/>
      <c r="AF434" s="293"/>
    </row>
    <row r="435" spans="1:32" ht="165.95" customHeight="1">
      <c r="A435" s="143" t="s">
        <v>1194</v>
      </c>
      <c r="B435" s="167" t="s">
        <v>56</v>
      </c>
      <c r="C435" s="169" t="s">
        <v>50</v>
      </c>
      <c r="D435" s="169" t="s">
        <v>51</v>
      </c>
      <c r="E435" s="169" t="s">
        <v>52</v>
      </c>
      <c r="F435" s="169" t="s">
        <v>53</v>
      </c>
      <c r="G435" s="169" t="s">
        <v>52</v>
      </c>
      <c r="H435" s="169" t="s">
        <v>54</v>
      </c>
      <c r="I435" s="169" t="s">
        <v>55</v>
      </c>
      <c r="J435" s="169" t="s">
        <v>81</v>
      </c>
      <c r="K435" s="169">
        <v>100</v>
      </c>
      <c r="L435" s="190">
        <v>231010000</v>
      </c>
      <c r="M435" s="167" t="s">
        <v>32</v>
      </c>
      <c r="N435" s="57" t="s">
        <v>100</v>
      </c>
      <c r="O435" s="169" t="s">
        <v>103</v>
      </c>
      <c r="P435" s="169"/>
      <c r="Q435" s="4" t="s">
        <v>525</v>
      </c>
      <c r="R435" s="169" t="s">
        <v>102</v>
      </c>
      <c r="S435" s="169"/>
      <c r="T435" s="169" t="s">
        <v>30</v>
      </c>
      <c r="U435" s="169">
        <v>1</v>
      </c>
      <c r="V435" s="174">
        <v>847500</v>
      </c>
      <c r="W435" s="174">
        <v>847500</v>
      </c>
      <c r="X435" s="2">
        <f t="shared" si="23"/>
        <v>949200.00000000012</v>
      </c>
      <c r="Y435" s="175" t="s">
        <v>85</v>
      </c>
      <c r="Z435" s="169">
        <v>2015</v>
      </c>
      <c r="AA435" s="191"/>
      <c r="AB435" s="115" t="s">
        <v>64</v>
      </c>
      <c r="AC435" s="293"/>
      <c r="AD435" s="293"/>
      <c r="AE435" s="293"/>
      <c r="AF435" s="293"/>
    </row>
    <row r="436" spans="1:32" ht="165.95" customHeight="1">
      <c r="A436" s="143" t="s">
        <v>1193</v>
      </c>
      <c r="B436" s="167" t="s">
        <v>56</v>
      </c>
      <c r="C436" s="169" t="s">
        <v>50</v>
      </c>
      <c r="D436" s="169" t="s">
        <v>51</v>
      </c>
      <c r="E436" s="169" t="s">
        <v>52</v>
      </c>
      <c r="F436" s="169" t="s">
        <v>53</v>
      </c>
      <c r="G436" s="169" t="s">
        <v>52</v>
      </c>
      <c r="H436" s="169" t="s">
        <v>54</v>
      </c>
      <c r="I436" s="169" t="s">
        <v>55</v>
      </c>
      <c r="J436" s="169" t="s">
        <v>81</v>
      </c>
      <c r="K436" s="169">
        <v>100</v>
      </c>
      <c r="L436" s="190">
        <v>231010000</v>
      </c>
      <c r="M436" s="167" t="s">
        <v>32</v>
      </c>
      <c r="N436" s="57" t="s">
        <v>100</v>
      </c>
      <c r="O436" s="169" t="s">
        <v>104</v>
      </c>
      <c r="P436" s="169"/>
      <c r="Q436" s="4" t="s">
        <v>525</v>
      </c>
      <c r="R436" s="169" t="s">
        <v>102</v>
      </c>
      <c r="S436" s="169"/>
      <c r="T436" s="169" t="s">
        <v>30</v>
      </c>
      <c r="U436" s="169">
        <v>1</v>
      </c>
      <c r="V436" s="174">
        <v>1492400</v>
      </c>
      <c r="W436" s="174">
        <v>1492400</v>
      </c>
      <c r="X436" s="2">
        <f t="shared" si="23"/>
        <v>1671488.0000000002</v>
      </c>
      <c r="Y436" s="175" t="s">
        <v>85</v>
      </c>
      <c r="Z436" s="169">
        <v>2015</v>
      </c>
      <c r="AA436" s="191"/>
      <c r="AB436" s="115" t="s">
        <v>64</v>
      </c>
      <c r="AC436" s="293"/>
      <c r="AD436" s="293"/>
      <c r="AE436" s="293"/>
      <c r="AF436" s="293"/>
    </row>
    <row r="437" spans="1:32" ht="165.95" customHeight="1">
      <c r="A437" s="143" t="s">
        <v>1192</v>
      </c>
      <c r="B437" s="167" t="s">
        <v>56</v>
      </c>
      <c r="C437" s="169" t="s">
        <v>50</v>
      </c>
      <c r="D437" s="169" t="s">
        <v>51</v>
      </c>
      <c r="E437" s="169" t="s">
        <v>52</v>
      </c>
      <c r="F437" s="169" t="s">
        <v>53</v>
      </c>
      <c r="G437" s="169" t="s">
        <v>52</v>
      </c>
      <c r="H437" s="169" t="s">
        <v>54</v>
      </c>
      <c r="I437" s="169" t="s">
        <v>55</v>
      </c>
      <c r="J437" s="169" t="s">
        <v>81</v>
      </c>
      <c r="K437" s="169">
        <v>100</v>
      </c>
      <c r="L437" s="190">
        <v>231010000</v>
      </c>
      <c r="M437" s="167" t="s">
        <v>32</v>
      </c>
      <c r="N437" s="57" t="s">
        <v>100</v>
      </c>
      <c r="O437" s="169" t="s">
        <v>110</v>
      </c>
      <c r="P437" s="169"/>
      <c r="Q437" s="4" t="s">
        <v>525</v>
      </c>
      <c r="R437" s="169" t="s">
        <v>102</v>
      </c>
      <c r="S437" s="169"/>
      <c r="T437" s="169" t="s">
        <v>30</v>
      </c>
      <c r="U437" s="169">
        <v>1</v>
      </c>
      <c r="V437" s="174">
        <v>756500</v>
      </c>
      <c r="W437" s="174">
        <v>756500</v>
      </c>
      <c r="X437" s="2">
        <f t="shared" si="23"/>
        <v>847280.00000000012</v>
      </c>
      <c r="Y437" s="175" t="s">
        <v>85</v>
      </c>
      <c r="Z437" s="169">
        <v>2015</v>
      </c>
      <c r="AA437" s="191"/>
      <c r="AB437" s="115" t="s">
        <v>64</v>
      </c>
      <c r="AC437" s="293"/>
      <c r="AD437" s="293"/>
      <c r="AE437" s="293"/>
      <c r="AF437" s="293"/>
    </row>
    <row r="438" spans="1:32" ht="165.95" customHeight="1">
      <c r="A438" s="143" t="s">
        <v>1191</v>
      </c>
      <c r="B438" s="167" t="s">
        <v>56</v>
      </c>
      <c r="C438" s="169" t="s">
        <v>50</v>
      </c>
      <c r="D438" s="169" t="s">
        <v>51</v>
      </c>
      <c r="E438" s="169" t="s">
        <v>52</v>
      </c>
      <c r="F438" s="169" t="s">
        <v>53</v>
      </c>
      <c r="G438" s="169" t="s">
        <v>52</v>
      </c>
      <c r="H438" s="169" t="s">
        <v>54</v>
      </c>
      <c r="I438" s="169" t="s">
        <v>55</v>
      </c>
      <c r="J438" s="169" t="s">
        <v>81</v>
      </c>
      <c r="K438" s="169">
        <v>100</v>
      </c>
      <c r="L438" s="190">
        <v>231010000</v>
      </c>
      <c r="M438" s="167" t="s">
        <v>32</v>
      </c>
      <c r="N438" s="57" t="s">
        <v>100</v>
      </c>
      <c r="O438" s="169" t="s">
        <v>106</v>
      </c>
      <c r="P438" s="169"/>
      <c r="Q438" s="4" t="s">
        <v>525</v>
      </c>
      <c r="R438" s="169" t="s">
        <v>102</v>
      </c>
      <c r="S438" s="169"/>
      <c r="T438" s="169" t="s">
        <v>30</v>
      </c>
      <c r="U438" s="169">
        <v>1</v>
      </c>
      <c r="V438" s="174">
        <v>103669.55</v>
      </c>
      <c r="W438" s="174">
        <v>103669.55</v>
      </c>
      <c r="X438" s="2">
        <f t="shared" si="23"/>
        <v>116109.89600000001</v>
      </c>
      <c r="Y438" s="175" t="s">
        <v>85</v>
      </c>
      <c r="Z438" s="169">
        <v>2015</v>
      </c>
      <c r="AA438" s="191"/>
      <c r="AB438" s="115" t="s">
        <v>64</v>
      </c>
      <c r="AC438" s="293"/>
      <c r="AD438" s="293"/>
      <c r="AE438" s="293"/>
      <c r="AF438" s="293"/>
    </row>
    <row r="439" spans="1:32" ht="165.95" customHeight="1">
      <c r="A439" s="143" t="s">
        <v>1190</v>
      </c>
      <c r="B439" s="167" t="s">
        <v>56</v>
      </c>
      <c r="C439" s="169" t="s">
        <v>50</v>
      </c>
      <c r="D439" s="169" t="s">
        <v>51</v>
      </c>
      <c r="E439" s="169" t="s">
        <v>52</v>
      </c>
      <c r="F439" s="169" t="s">
        <v>53</v>
      </c>
      <c r="G439" s="169" t="s">
        <v>52</v>
      </c>
      <c r="H439" s="169" t="s">
        <v>54</v>
      </c>
      <c r="I439" s="169" t="s">
        <v>55</v>
      </c>
      <c r="J439" s="169" t="s">
        <v>81</v>
      </c>
      <c r="K439" s="169">
        <v>100</v>
      </c>
      <c r="L439" s="190">
        <v>231010000</v>
      </c>
      <c r="M439" s="167" t="s">
        <v>32</v>
      </c>
      <c r="N439" s="57" t="s">
        <v>100</v>
      </c>
      <c r="O439" s="169" t="s">
        <v>108</v>
      </c>
      <c r="P439" s="169"/>
      <c r="Q439" s="4" t="s">
        <v>525</v>
      </c>
      <c r="R439" s="169" t="s">
        <v>102</v>
      </c>
      <c r="S439" s="169"/>
      <c r="T439" s="169" t="s">
        <v>30</v>
      </c>
      <c r="U439" s="169">
        <v>1</v>
      </c>
      <c r="V439" s="174">
        <v>330900</v>
      </c>
      <c r="W439" s="174">
        <v>330900</v>
      </c>
      <c r="X439" s="2">
        <f t="shared" si="23"/>
        <v>370608.00000000006</v>
      </c>
      <c r="Y439" s="175" t="s">
        <v>85</v>
      </c>
      <c r="Z439" s="169">
        <v>2015</v>
      </c>
      <c r="AA439" s="191"/>
      <c r="AB439" s="115" t="s">
        <v>64</v>
      </c>
      <c r="AC439" s="293"/>
      <c r="AD439" s="293"/>
      <c r="AE439" s="293"/>
      <c r="AF439" s="293"/>
    </row>
    <row r="440" spans="1:32" ht="165.95" customHeight="1">
      <c r="A440" s="198" t="s">
        <v>1189</v>
      </c>
      <c r="B440" s="167" t="s">
        <v>56</v>
      </c>
      <c r="C440" s="169" t="s">
        <v>50</v>
      </c>
      <c r="D440" s="169" t="s">
        <v>51</v>
      </c>
      <c r="E440" s="169" t="s">
        <v>52</v>
      </c>
      <c r="F440" s="169" t="s">
        <v>53</v>
      </c>
      <c r="G440" s="169" t="s">
        <v>52</v>
      </c>
      <c r="H440" s="169" t="s">
        <v>54</v>
      </c>
      <c r="I440" s="169" t="s">
        <v>55</v>
      </c>
      <c r="J440" s="169" t="s">
        <v>81</v>
      </c>
      <c r="K440" s="169">
        <v>100</v>
      </c>
      <c r="L440" s="190">
        <v>231010000</v>
      </c>
      <c r="M440" s="167" t="s">
        <v>32</v>
      </c>
      <c r="N440" s="199" t="s">
        <v>100</v>
      </c>
      <c r="O440" s="169" t="s">
        <v>109</v>
      </c>
      <c r="P440" s="169"/>
      <c r="Q440" s="4" t="s">
        <v>525</v>
      </c>
      <c r="R440" s="169" t="s">
        <v>102</v>
      </c>
      <c r="S440" s="169"/>
      <c r="T440" s="169" t="s">
        <v>30</v>
      </c>
      <c r="U440" s="169">
        <v>1</v>
      </c>
      <c r="V440" s="174">
        <v>65000</v>
      </c>
      <c r="W440" s="174">
        <v>65000</v>
      </c>
      <c r="X440" s="2">
        <f t="shared" si="23"/>
        <v>72800</v>
      </c>
      <c r="Y440" s="175" t="s">
        <v>85</v>
      </c>
      <c r="Z440" s="169">
        <v>2015</v>
      </c>
      <c r="AA440" s="191"/>
      <c r="AB440" s="115" t="s">
        <v>64</v>
      </c>
      <c r="AC440" s="293"/>
      <c r="AD440" s="293"/>
      <c r="AE440" s="293"/>
      <c r="AF440" s="293"/>
    </row>
    <row r="441" spans="1:32" ht="165.95" customHeight="1">
      <c r="A441" s="143" t="s">
        <v>1188</v>
      </c>
      <c r="B441" s="167" t="s">
        <v>56</v>
      </c>
      <c r="C441" s="169" t="s">
        <v>50</v>
      </c>
      <c r="D441" s="169" t="s">
        <v>51</v>
      </c>
      <c r="E441" s="169" t="s">
        <v>52</v>
      </c>
      <c r="F441" s="169" t="s">
        <v>53</v>
      </c>
      <c r="G441" s="169" t="s">
        <v>52</v>
      </c>
      <c r="H441" s="169" t="s">
        <v>54</v>
      </c>
      <c r="I441" s="169" t="s">
        <v>55</v>
      </c>
      <c r="J441" s="169" t="s">
        <v>81</v>
      </c>
      <c r="K441" s="169">
        <v>100</v>
      </c>
      <c r="L441" s="190">
        <v>231010000</v>
      </c>
      <c r="M441" s="167" t="s">
        <v>32</v>
      </c>
      <c r="N441" s="57" t="s">
        <v>100</v>
      </c>
      <c r="O441" s="169" t="s">
        <v>124</v>
      </c>
      <c r="P441" s="169"/>
      <c r="Q441" s="4" t="s">
        <v>525</v>
      </c>
      <c r="R441" s="169" t="s">
        <v>102</v>
      </c>
      <c r="S441" s="169"/>
      <c r="T441" s="169" t="s">
        <v>30</v>
      </c>
      <c r="U441" s="169">
        <v>1</v>
      </c>
      <c r="V441" s="174">
        <v>247000</v>
      </c>
      <c r="W441" s="174">
        <v>247000</v>
      </c>
      <c r="X441" s="2">
        <f t="shared" si="23"/>
        <v>276640</v>
      </c>
      <c r="Y441" s="175" t="s">
        <v>85</v>
      </c>
      <c r="Z441" s="169">
        <v>2015</v>
      </c>
      <c r="AA441" s="191"/>
      <c r="AB441" s="115" t="s">
        <v>64</v>
      </c>
      <c r="AC441" s="293"/>
      <c r="AD441" s="293"/>
      <c r="AE441" s="293"/>
      <c r="AF441" s="293"/>
    </row>
    <row r="442" spans="1:32" ht="165.95" customHeight="1">
      <c r="A442" s="143" t="s">
        <v>1187</v>
      </c>
      <c r="B442" s="167" t="s">
        <v>56</v>
      </c>
      <c r="C442" s="169" t="s">
        <v>50</v>
      </c>
      <c r="D442" s="169" t="s">
        <v>51</v>
      </c>
      <c r="E442" s="169" t="s">
        <v>52</v>
      </c>
      <c r="F442" s="169" t="s">
        <v>53</v>
      </c>
      <c r="G442" s="169" t="s">
        <v>52</v>
      </c>
      <c r="H442" s="169" t="s">
        <v>54</v>
      </c>
      <c r="I442" s="169" t="s">
        <v>55</v>
      </c>
      <c r="J442" s="169" t="s">
        <v>81</v>
      </c>
      <c r="K442" s="169">
        <v>100</v>
      </c>
      <c r="L442" s="190">
        <v>231010000</v>
      </c>
      <c r="M442" s="167" t="s">
        <v>32</v>
      </c>
      <c r="N442" s="57" t="s">
        <v>100</v>
      </c>
      <c r="O442" s="169" t="s">
        <v>107</v>
      </c>
      <c r="P442" s="169"/>
      <c r="Q442" s="4" t="s">
        <v>525</v>
      </c>
      <c r="R442" s="169" t="s">
        <v>102</v>
      </c>
      <c r="S442" s="169"/>
      <c r="T442" s="169" t="s">
        <v>30</v>
      </c>
      <c r="U442" s="169">
        <v>1</v>
      </c>
      <c r="V442" s="174">
        <v>555680</v>
      </c>
      <c r="W442" s="174">
        <v>555680</v>
      </c>
      <c r="X442" s="2">
        <f t="shared" si="23"/>
        <v>622361.60000000009</v>
      </c>
      <c r="Y442" s="175" t="s">
        <v>85</v>
      </c>
      <c r="Z442" s="169">
        <v>2015</v>
      </c>
      <c r="AA442" s="191"/>
      <c r="AB442" s="115" t="s">
        <v>64</v>
      </c>
      <c r="AC442" s="293"/>
      <c r="AD442" s="293"/>
      <c r="AE442" s="293"/>
      <c r="AF442" s="293"/>
    </row>
    <row r="443" spans="1:32" ht="165.95" customHeight="1">
      <c r="A443" s="143" t="s">
        <v>1186</v>
      </c>
      <c r="B443" s="167" t="s">
        <v>56</v>
      </c>
      <c r="C443" s="169" t="s">
        <v>66</v>
      </c>
      <c r="D443" s="169" t="s">
        <v>125</v>
      </c>
      <c r="E443" s="169" t="s">
        <v>68</v>
      </c>
      <c r="F443" s="169" t="s">
        <v>67</v>
      </c>
      <c r="G443" s="169" t="s">
        <v>68</v>
      </c>
      <c r="H443" s="169" t="s">
        <v>69</v>
      </c>
      <c r="I443" s="169" t="s">
        <v>70</v>
      </c>
      <c r="J443" s="169" t="s">
        <v>81</v>
      </c>
      <c r="K443" s="169">
        <v>100</v>
      </c>
      <c r="L443" s="167">
        <v>151010000</v>
      </c>
      <c r="M443" s="167" t="s">
        <v>83</v>
      </c>
      <c r="N443" s="57" t="s">
        <v>100</v>
      </c>
      <c r="O443" s="169" t="s">
        <v>111</v>
      </c>
      <c r="P443" s="169"/>
      <c r="Q443" s="4" t="s">
        <v>525</v>
      </c>
      <c r="R443" s="169" t="s">
        <v>49</v>
      </c>
      <c r="S443" s="169"/>
      <c r="T443" s="169" t="s">
        <v>30</v>
      </c>
      <c r="U443" s="191">
        <v>1</v>
      </c>
      <c r="V443" s="174">
        <v>2867868</v>
      </c>
      <c r="W443" s="174">
        <v>2867868</v>
      </c>
      <c r="X443" s="2">
        <f t="shared" si="23"/>
        <v>3212012.16</v>
      </c>
      <c r="Y443" s="175" t="s">
        <v>85</v>
      </c>
      <c r="Z443" s="169">
        <v>2015</v>
      </c>
      <c r="AA443" s="191"/>
      <c r="AB443" s="115" t="s">
        <v>64</v>
      </c>
      <c r="AC443" s="293"/>
      <c r="AD443" s="293"/>
      <c r="AE443" s="293"/>
      <c r="AF443" s="293"/>
    </row>
    <row r="444" spans="1:32" ht="165.95" customHeight="1">
      <c r="A444" s="143" t="s">
        <v>1185</v>
      </c>
      <c r="B444" s="167" t="s">
        <v>56</v>
      </c>
      <c r="C444" s="200" t="s">
        <v>332</v>
      </c>
      <c r="D444" s="200" t="s">
        <v>333</v>
      </c>
      <c r="E444" s="200" t="s">
        <v>334</v>
      </c>
      <c r="F444" s="200" t="s">
        <v>335</v>
      </c>
      <c r="G444" s="200" t="s">
        <v>336</v>
      </c>
      <c r="H444" s="169" t="s">
        <v>71</v>
      </c>
      <c r="I444" s="169" t="s">
        <v>72</v>
      </c>
      <c r="J444" s="169" t="s">
        <v>87</v>
      </c>
      <c r="K444" s="169">
        <v>25</v>
      </c>
      <c r="L444" s="190">
        <v>231010000</v>
      </c>
      <c r="M444" s="167" t="s">
        <v>32</v>
      </c>
      <c r="N444" s="57" t="s">
        <v>100</v>
      </c>
      <c r="O444" s="169" t="s">
        <v>107</v>
      </c>
      <c r="P444" s="169"/>
      <c r="Q444" s="4" t="s">
        <v>525</v>
      </c>
      <c r="R444" s="169" t="s">
        <v>102</v>
      </c>
      <c r="S444" s="169"/>
      <c r="T444" s="169" t="s">
        <v>30</v>
      </c>
      <c r="U444" s="191">
        <v>1</v>
      </c>
      <c r="V444" s="174">
        <v>13519231</v>
      </c>
      <c r="W444" s="174">
        <v>13519231</v>
      </c>
      <c r="X444" s="2">
        <f t="shared" si="23"/>
        <v>15141538.720000001</v>
      </c>
      <c r="Y444" s="175" t="s">
        <v>85</v>
      </c>
      <c r="Z444" s="169">
        <v>2015</v>
      </c>
      <c r="AA444" s="191"/>
      <c r="AB444" s="115" t="s">
        <v>64</v>
      </c>
      <c r="AC444" s="293"/>
      <c r="AD444" s="293"/>
      <c r="AE444" s="293"/>
      <c r="AF444" s="293"/>
    </row>
    <row r="445" spans="1:32" ht="165.95" customHeight="1">
      <c r="A445" s="143" t="s">
        <v>1184</v>
      </c>
      <c r="B445" s="167" t="s">
        <v>56</v>
      </c>
      <c r="C445" s="200" t="s">
        <v>332</v>
      </c>
      <c r="D445" s="200" t="s">
        <v>333</v>
      </c>
      <c r="E445" s="200" t="s">
        <v>334</v>
      </c>
      <c r="F445" s="200" t="s">
        <v>335</v>
      </c>
      <c r="G445" s="200" t="s">
        <v>336</v>
      </c>
      <c r="H445" s="169" t="s">
        <v>71</v>
      </c>
      <c r="I445" s="169" t="s">
        <v>72</v>
      </c>
      <c r="J445" s="169" t="s">
        <v>87</v>
      </c>
      <c r="K445" s="169">
        <v>25</v>
      </c>
      <c r="L445" s="190">
        <v>231010000</v>
      </c>
      <c r="M445" s="167" t="s">
        <v>32</v>
      </c>
      <c r="N445" s="57" t="s">
        <v>100</v>
      </c>
      <c r="O445" s="169" t="s">
        <v>103</v>
      </c>
      <c r="P445" s="169"/>
      <c r="Q445" s="4" t="s">
        <v>525</v>
      </c>
      <c r="R445" s="169" t="s">
        <v>102</v>
      </c>
      <c r="S445" s="169"/>
      <c r="T445" s="169" t="s">
        <v>30</v>
      </c>
      <c r="U445" s="191">
        <v>1</v>
      </c>
      <c r="V445" s="174">
        <v>15292400</v>
      </c>
      <c r="W445" s="174">
        <v>15292400</v>
      </c>
      <c r="X445" s="2">
        <f t="shared" si="23"/>
        <v>17127488</v>
      </c>
      <c r="Y445" s="175" t="s">
        <v>85</v>
      </c>
      <c r="Z445" s="169">
        <v>2015</v>
      </c>
      <c r="AA445" s="191"/>
      <c r="AB445" s="115" t="s">
        <v>64</v>
      </c>
      <c r="AC445" s="293"/>
      <c r="AD445" s="293"/>
      <c r="AE445" s="293"/>
      <c r="AF445" s="293"/>
    </row>
    <row r="446" spans="1:32" ht="165.95" customHeight="1">
      <c r="A446" s="143" t="s">
        <v>1183</v>
      </c>
      <c r="B446" s="167" t="s">
        <v>56</v>
      </c>
      <c r="C446" s="200" t="s">
        <v>332</v>
      </c>
      <c r="D446" s="200" t="s">
        <v>333</v>
      </c>
      <c r="E446" s="200" t="s">
        <v>334</v>
      </c>
      <c r="F446" s="200" t="s">
        <v>335</v>
      </c>
      <c r="G446" s="200" t="s">
        <v>336</v>
      </c>
      <c r="H446" s="169" t="s">
        <v>71</v>
      </c>
      <c r="I446" s="169" t="s">
        <v>72</v>
      </c>
      <c r="J446" s="169" t="s">
        <v>87</v>
      </c>
      <c r="K446" s="169">
        <v>25</v>
      </c>
      <c r="L446" s="190">
        <v>231010000</v>
      </c>
      <c r="M446" s="167" t="s">
        <v>32</v>
      </c>
      <c r="N446" s="57" t="s">
        <v>100</v>
      </c>
      <c r="O446" s="169" t="s">
        <v>101</v>
      </c>
      <c r="P446" s="169"/>
      <c r="Q446" s="4" t="s">
        <v>525</v>
      </c>
      <c r="R446" s="169" t="s">
        <v>102</v>
      </c>
      <c r="S446" s="169"/>
      <c r="T446" s="169" t="s">
        <v>30</v>
      </c>
      <c r="U446" s="191">
        <v>1</v>
      </c>
      <c r="V446" s="174">
        <v>32324974</v>
      </c>
      <c r="W446" s="174">
        <v>32324974</v>
      </c>
      <c r="X446" s="2">
        <f t="shared" si="23"/>
        <v>36203970.880000003</v>
      </c>
      <c r="Y446" s="175" t="s">
        <v>85</v>
      </c>
      <c r="Z446" s="169">
        <v>2015</v>
      </c>
      <c r="AA446" s="191"/>
      <c r="AB446" s="115" t="s">
        <v>64</v>
      </c>
      <c r="AC446" s="293"/>
      <c r="AD446" s="293"/>
      <c r="AE446" s="293"/>
      <c r="AF446" s="293"/>
    </row>
    <row r="447" spans="1:32" ht="165.95" customHeight="1">
      <c r="A447" s="143" t="s">
        <v>1182</v>
      </c>
      <c r="B447" s="167" t="s">
        <v>56</v>
      </c>
      <c r="C447" s="200" t="s">
        <v>332</v>
      </c>
      <c r="D447" s="200" t="s">
        <v>333</v>
      </c>
      <c r="E447" s="200" t="s">
        <v>334</v>
      </c>
      <c r="F447" s="200" t="s">
        <v>335</v>
      </c>
      <c r="G447" s="200" t="s">
        <v>336</v>
      </c>
      <c r="H447" s="169" t="s">
        <v>71</v>
      </c>
      <c r="I447" s="169" t="s">
        <v>72</v>
      </c>
      <c r="J447" s="169" t="s">
        <v>87</v>
      </c>
      <c r="K447" s="169">
        <v>25</v>
      </c>
      <c r="L447" s="190">
        <v>231010000</v>
      </c>
      <c r="M447" s="167" t="s">
        <v>32</v>
      </c>
      <c r="N447" s="57" t="s">
        <v>100</v>
      </c>
      <c r="O447" s="169" t="s">
        <v>104</v>
      </c>
      <c r="P447" s="169"/>
      <c r="Q447" s="4" t="s">
        <v>525</v>
      </c>
      <c r="R447" s="169" t="s">
        <v>102</v>
      </c>
      <c r="S447" s="169"/>
      <c r="T447" s="169" t="s">
        <v>30</v>
      </c>
      <c r="U447" s="191">
        <v>1</v>
      </c>
      <c r="V447" s="174">
        <v>9274277</v>
      </c>
      <c r="W447" s="174">
        <v>9274277</v>
      </c>
      <c r="X447" s="2">
        <f t="shared" ref="X447:X510" si="24">W447*1.12</f>
        <v>10387190.24</v>
      </c>
      <c r="Y447" s="175" t="s">
        <v>85</v>
      </c>
      <c r="Z447" s="169">
        <v>2015</v>
      </c>
      <c r="AA447" s="191"/>
      <c r="AB447" s="115" t="s">
        <v>64</v>
      </c>
      <c r="AC447" s="293"/>
      <c r="AD447" s="293"/>
      <c r="AE447" s="293"/>
      <c r="AF447" s="293"/>
    </row>
    <row r="448" spans="1:32" ht="165.95" customHeight="1">
      <c r="A448" s="143" t="s">
        <v>1181</v>
      </c>
      <c r="B448" s="167" t="s">
        <v>56</v>
      </c>
      <c r="C448" s="200" t="s">
        <v>332</v>
      </c>
      <c r="D448" s="200" t="s">
        <v>333</v>
      </c>
      <c r="E448" s="200" t="s">
        <v>334</v>
      </c>
      <c r="F448" s="200" t="s">
        <v>335</v>
      </c>
      <c r="G448" s="200" t="s">
        <v>336</v>
      </c>
      <c r="H448" s="169" t="s">
        <v>71</v>
      </c>
      <c r="I448" s="169" t="s">
        <v>72</v>
      </c>
      <c r="J448" s="169" t="s">
        <v>87</v>
      </c>
      <c r="K448" s="169">
        <v>25</v>
      </c>
      <c r="L448" s="190">
        <v>231010000</v>
      </c>
      <c r="M448" s="167" t="s">
        <v>32</v>
      </c>
      <c r="N448" s="57" t="s">
        <v>100</v>
      </c>
      <c r="O448" s="169" t="s">
        <v>110</v>
      </c>
      <c r="P448" s="169"/>
      <c r="Q448" s="4" t="s">
        <v>525</v>
      </c>
      <c r="R448" s="169" t="s">
        <v>102</v>
      </c>
      <c r="S448" s="169"/>
      <c r="T448" s="169" t="s">
        <v>30</v>
      </c>
      <c r="U448" s="191">
        <v>1</v>
      </c>
      <c r="V448" s="174">
        <v>24891754.560000002</v>
      </c>
      <c r="W448" s="174">
        <v>24891754.560000002</v>
      </c>
      <c r="X448" s="2">
        <f t="shared" si="24"/>
        <v>27878765.107200004</v>
      </c>
      <c r="Y448" s="175" t="s">
        <v>85</v>
      </c>
      <c r="Z448" s="169">
        <v>2015</v>
      </c>
      <c r="AA448" s="191"/>
      <c r="AB448" s="115" t="s">
        <v>64</v>
      </c>
      <c r="AC448" s="293"/>
      <c r="AD448" s="293"/>
      <c r="AE448" s="293"/>
      <c r="AF448" s="293"/>
    </row>
    <row r="449" spans="1:32" ht="165.95" customHeight="1">
      <c r="A449" s="143" t="s">
        <v>1180</v>
      </c>
      <c r="B449" s="167" t="s">
        <v>56</v>
      </c>
      <c r="C449" s="200" t="s">
        <v>332</v>
      </c>
      <c r="D449" s="200" t="s">
        <v>333</v>
      </c>
      <c r="E449" s="200" t="s">
        <v>334</v>
      </c>
      <c r="F449" s="200" t="s">
        <v>335</v>
      </c>
      <c r="G449" s="200" t="s">
        <v>336</v>
      </c>
      <c r="H449" s="169" t="s">
        <v>71</v>
      </c>
      <c r="I449" s="169" t="s">
        <v>72</v>
      </c>
      <c r="J449" s="169" t="s">
        <v>87</v>
      </c>
      <c r="K449" s="169">
        <v>25</v>
      </c>
      <c r="L449" s="190">
        <v>231010000</v>
      </c>
      <c r="M449" s="167" t="s">
        <v>32</v>
      </c>
      <c r="N449" s="57" t="s">
        <v>100</v>
      </c>
      <c r="O449" s="169" t="s">
        <v>106</v>
      </c>
      <c r="P449" s="169"/>
      <c r="Q449" s="4" t="s">
        <v>525</v>
      </c>
      <c r="R449" s="169" t="s">
        <v>102</v>
      </c>
      <c r="S449" s="169"/>
      <c r="T449" s="169" t="s">
        <v>30</v>
      </c>
      <c r="U449" s="191">
        <v>1</v>
      </c>
      <c r="V449" s="174">
        <v>4387943</v>
      </c>
      <c r="W449" s="174">
        <v>4387943</v>
      </c>
      <c r="X449" s="2">
        <f t="shared" si="24"/>
        <v>4914496.16</v>
      </c>
      <c r="Y449" s="175" t="s">
        <v>85</v>
      </c>
      <c r="Z449" s="169">
        <v>2015</v>
      </c>
      <c r="AA449" s="55"/>
      <c r="AB449" s="115" t="s">
        <v>64</v>
      </c>
      <c r="AC449" s="293"/>
      <c r="AD449" s="293"/>
      <c r="AE449" s="293"/>
      <c r="AF449" s="293"/>
    </row>
    <row r="450" spans="1:32" ht="165.95" customHeight="1">
      <c r="A450" s="143" t="s">
        <v>1179</v>
      </c>
      <c r="B450" s="167" t="s">
        <v>56</v>
      </c>
      <c r="C450" s="200" t="s">
        <v>332</v>
      </c>
      <c r="D450" s="200" t="s">
        <v>333</v>
      </c>
      <c r="E450" s="200" t="s">
        <v>334</v>
      </c>
      <c r="F450" s="200" t="s">
        <v>335</v>
      </c>
      <c r="G450" s="200" t="s">
        <v>336</v>
      </c>
      <c r="H450" s="169" t="s">
        <v>71</v>
      </c>
      <c r="I450" s="169" t="s">
        <v>72</v>
      </c>
      <c r="J450" s="169" t="s">
        <v>87</v>
      </c>
      <c r="K450" s="169">
        <v>25</v>
      </c>
      <c r="L450" s="190">
        <v>231010000</v>
      </c>
      <c r="M450" s="167" t="s">
        <v>32</v>
      </c>
      <c r="N450" s="57" t="s">
        <v>100</v>
      </c>
      <c r="O450" s="169" t="s">
        <v>126</v>
      </c>
      <c r="P450" s="169"/>
      <c r="Q450" s="4" t="s">
        <v>525</v>
      </c>
      <c r="R450" s="169" t="s">
        <v>102</v>
      </c>
      <c r="S450" s="169"/>
      <c r="T450" s="169" t="s">
        <v>30</v>
      </c>
      <c r="U450" s="191">
        <v>1</v>
      </c>
      <c r="V450" s="174">
        <v>3939747</v>
      </c>
      <c r="W450" s="174">
        <v>3939747</v>
      </c>
      <c r="X450" s="2">
        <f t="shared" si="24"/>
        <v>4412516.6400000006</v>
      </c>
      <c r="Y450" s="175" t="s">
        <v>85</v>
      </c>
      <c r="Z450" s="169">
        <v>2015</v>
      </c>
      <c r="AA450" s="191"/>
      <c r="AB450" s="115" t="s">
        <v>64</v>
      </c>
      <c r="AC450" s="293"/>
      <c r="AD450" s="293"/>
      <c r="AE450" s="293"/>
      <c r="AF450" s="293"/>
    </row>
    <row r="451" spans="1:32" ht="165.95" customHeight="1">
      <c r="A451" s="143" t="s">
        <v>1178</v>
      </c>
      <c r="B451" s="167" t="s">
        <v>56</v>
      </c>
      <c r="C451" s="200" t="s">
        <v>332</v>
      </c>
      <c r="D451" s="200" t="s">
        <v>333</v>
      </c>
      <c r="E451" s="200" t="s">
        <v>334</v>
      </c>
      <c r="F451" s="200" t="s">
        <v>335</v>
      </c>
      <c r="G451" s="200" t="s">
        <v>336</v>
      </c>
      <c r="H451" s="169" t="s">
        <v>71</v>
      </c>
      <c r="I451" s="169" t="s">
        <v>72</v>
      </c>
      <c r="J451" s="169" t="s">
        <v>87</v>
      </c>
      <c r="K451" s="169">
        <v>25</v>
      </c>
      <c r="L451" s="190">
        <v>231010000</v>
      </c>
      <c r="M451" s="167" t="s">
        <v>32</v>
      </c>
      <c r="N451" s="57" t="s">
        <v>100</v>
      </c>
      <c r="O451" s="169" t="s">
        <v>109</v>
      </c>
      <c r="P451" s="169"/>
      <c r="Q451" s="4" t="s">
        <v>525</v>
      </c>
      <c r="R451" s="169" t="s">
        <v>102</v>
      </c>
      <c r="S451" s="169"/>
      <c r="T451" s="169" t="s">
        <v>30</v>
      </c>
      <c r="U451" s="191">
        <v>1</v>
      </c>
      <c r="V451" s="174">
        <v>3114929</v>
      </c>
      <c r="W451" s="174">
        <v>3114929</v>
      </c>
      <c r="X451" s="2">
        <f t="shared" si="24"/>
        <v>3488720.4800000004</v>
      </c>
      <c r="Y451" s="175" t="s">
        <v>85</v>
      </c>
      <c r="Z451" s="169">
        <v>2015</v>
      </c>
      <c r="AA451" s="191"/>
      <c r="AB451" s="115" t="s">
        <v>64</v>
      </c>
      <c r="AC451" s="293"/>
      <c r="AD451" s="293"/>
      <c r="AE451" s="293"/>
      <c r="AF451" s="293"/>
    </row>
    <row r="452" spans="1:32" ht="165.95" customHeight="1">
      <c r="A452" s="143" t="s">
        <v>1177</v>
      </c>
      <c r="B452" s="167" t="s">
        <v>56</v>
      </c>
      <c r="C452" s="200" t="s">
        <v>332</v>
      </c>
      <c r="D452" s="200" t="s">
        <v>333</v>
      </c>
      <c r="E452" s="200" t="s">
        <v>334</v>
      </c>
      <c r="F452" s="200" t="s">
        <v>335</v>
      </c>
      <c r="G452" s="200" t="s">
        <v>336</v>
      </c>
      <c r="H452" s="169" t="s">
        <v>73</v>
      </c>
      <c r="I452" s="169" t="s">
        <v>74</v>
      </c>
      <c r="J452" s="169" t="s">
        <v>31</v>
      </c>
      <c r="K452" s="169">
        <v>30</v>
      </c>
      <c r="L452" s="190">
        <v>231010000</v>
      </c>
      <c r="M452" s="167" t="s">
        <v>32</v>
      </c>
      <c r="N452" s="57" t="s">
        <v>100</v>
      </c>
      <c r="O452" s="169" t="s">
        <v>103</v>
      </c>
      <c r="P452" s="169"/>
      <c r="Q452" s="4" t="s">
        <v>525</v>
      </c>
      <c r="R452" s="169" t="s">
        <v>102</v>
      </c>
      <c r="S452" s="169"/>
      <c r="T452" s="169" t="s">
        <v>30</v>
      </c>
      <c r="U452" s="191">
        <v>1</v>
      </c>
      <c r="V452" s="174">
        <v>3015485.94</v>
      </c>
      <c r="W452" s="174">
        <v>3015485.94</v>
      </c>
      <c r="X452" s="2">
        <f t="shared" si="24"/>
        <v>3377344.2528000004</v>
      </c>
      <c r="Y452" s="201" t="s">
        <v>213</v>
      </c>
      <c r="Z452" s="169">
        <v>2015</v>
      </c>
      <c r="AA452" s="163" t="s">
        <v>505</v>
      </c>
      <c r="AB452" s="115" t="s">
        <v>64</v>
      </c>
      <c r="AC452" s="293"/>
      <c r="AD452" s="293"/>
      <c r="AE452" s="293"/>
      <c r="AF452" s="293"/>
    </row>
    <row r="453" spans="1:32" ht="165.95" customHeight="1">
      <c r="A453" s="143" t="s">
        <v>1176</v>
      </c>
      <c r="B453" s="167" t="s">
        <v>56</v>
      </c>
      <c r="C453" s="200" t="s">
        <v>332</v>
      </c>
      <c r="D453" s="200" t="s">
        <v>333</v>
      </c>
      <c r="E453" s="200" t="s">
        <v>334</v>
      </c>
      <c r="F453" s="200" t="s">
        <v>335</v>
      </c>
      <c r="G453" s="200" t="s">
        <v>336</v>
      </c>
      <c r="H453" s="169" t="s">
        <v>73</v>
      </c>
      <c r="I453" s="169" t="s">
        <v>74</v>
      </c>
      <c r="J453" s="169" t="s">
        <v>31</v>
      </c>
      <c r="K453" s="169">
        <v>30</v>
      </c>
      <c r="L453" s="190">
        <v>231010000</v>
      </c>
      <c r="M453" s="167" t="s">
        <v>32</v>
      </c>
      <c r="N453" s="57" t="s">
        <v>100</v>
      </c>
      <c r="O453" s="169" t="s">
        <v>101</v>
      </c>
      <c r="P453" s="169"/>
      <c r="Q453" s="4" t="s">
        <v>525</v>
      </c>
      <c r="R453" s="169" t="s">
        <v>102</v>
      </c>
      <c r="S453" s="169"/>
      <c r="T453" s="169" t="s">
        <v>30</v>
      </c>
      <c r="U453" s="191">
        <v>1</v>
      </c>
      <c r="V453" s="174">
        <v>7465582.3200000012</v>
      </c>
      <c r="W453" s="174">
        <v>7465582.3200000012</v>
      </c>
      <c r="X453" s="2">
        <f t="shared" si="24"/>
        <v>8361452.198400002</v>
      </c>
      <c r="Y453" s="201" t="s">
        <v>213</v>
      </c>
      <c r="Z453" s="169">
        <v>2015</v>
      </c>
      <c r="AA453" s="163" t="s">
        <v>505</v>
      </c>
      <c r="AB453" s="115" t="s">
        <v>64</v>
      </c>
      <c r="AC453" s="293"/>
      <c r="AD453" s="293"/>
      <c r="AE453" s="293"/>
      <c r="AF453" s="293"/>
    </row>
    <row r="454" spans="1:32" ht="165.95" customHeight="1">
      <c r="A454" s="143" t="s">
        <v>1175</v>
      </c>
      <c r="B454" s="167" t="s">
        <v>56</v>
      </c>
      <c r="C454" s="200" t="s">
        <v>332</v>
      </c>
      <c r="D454" s="200" t="s">
        <v>333</v>
      </c>
      <c r="E454" s="200" t="s">
        <v>334</v>
      </c>
      <c r="F454" s="200" t="s">
        <v>335</v>
      </c>
      <c r="G454" s="200" t="s">
        <v>336</v>
      </c>
      <c r="H454" s="169" t="s">
        <v>73</v>
      </c>
      <c r="I454" s="169" t="s">
        <v>74</v>
      </c>
      <c r="J454" s="169" t="s">
        <v>31</v>
      </c>
      <c r="K454" s="169">
        <v>30</v>
      </c>
      <c r="L454" s="190">
        <v>231010000</v>
      </c>
      <c r="M454" s="167" t="s">
        <v>32</v>
      </c>
      <c r="N454" s="57" t="s">
        <v>100</v>
      </c>
      <c r="O454" s="169" t="s">
        <v>104</v>
      </c>
      <c r="P454" s="169"/>
      <c r="Q454" s="4" t="s">
        <v>525</v>
      </c>
      <c r="R454" s="169" t="s">
        <v>102</v>
      </c>
      <c r="S454" s="169"/>
      <c r="T454" s="169" t="s">
        <v>30</v>
      </c>
      <c r="U454" s="191">
        <v>1</v>
      </c>
      <c r="V454" s="174">
        <v>4370760.25</v>
      </c>
      <c r="W454" s="174">
        <v>4370760.25</v>
      </c>
      <c r="X454" s="2">
        <f t="shared" si="24"/>
        <v>4895251.4800000004</v>
      </c>
      <c r="Y454" s="201" t="s">
        <v>213</v>
      </c>
      <c r="Z454" s="169">
        <v>2015</v>
      </c>
      <c r="AA454" s="163" t="s">
        <v>505</v>
      </c>
      <c r="AB454" s="115" t="s">
        <v>64</v>
      </c>
      <c r="AC454" s="293"/>
      <c r="AD454" s="293"/>
      <c r="AE454" s="293"/>
      <c r="AF454" s="293"/>
    </row>
    <row r="455" spans="1:32" ht="165.95" customHeight="1">
      <c r="A455" s="143" t="s">
        <v>1174</v>
      </c>
      <c r="B455" s="167" t="s">
        <v>56</v>
      </c>
      <c r="C455" s="200" t="s">
        <v>332</v>
      </c>
      <c r="D455" s="200" t="s">
        <v>333</v>
      </c>
      <c r="E455" s="200" t="s">
        <v>334</v>
      </c>
      <c r="F455" s="200" t="s">
        <v>335</v>
      </c>
      <c r="G455" s="200" t="s">
        <v>336</v>
      </c>
      <c r="H455" s="169" t="s">
        <v>73</v>
      </c>
      <c r="I455" s="169" t="s">
        <v>74</v>
      </c>
      <c r="J455" s="169" t="s">
        <v>31</v>
      </c>
      <c r="K455" s="169">
        <v>30</v>
      </c>
      <c r="L455" s="190">
        <v>231010000</v>
      </c>
      <c r="M455" s="167" t="s">
        <v>32</v>
      </c>
      <c r="N455" s="57" t="s">
        <v>100</v>
      </c>
      <c r="O455" s="169" t="s">
        <v>110</v>
      </c>
      <c r="P455" s="169"/>
      <c r="Q455" s="4" t="s">
        <v>525</v>
      </c>
      <c r="R455" s="169" t="s">
        <v>102</v>
      </c>
      <c r="S455" s="169"/>
      <c r="T455" s="169" t="s">
        <v>30</v>
      </c>
      <c r="U455" s="191">
        <v>1</v>
      </c>
      <c r="V455" s="174">
        <v>5161197.9999999991</v>
      </c>
      <c r="W455" s="174">
        <v>5161197.9999999991</v>
      </c>
      <c r="X455" s="2">
        <f t="shared" si="24"/>
        <v>5780541.7599999998</v>
      </c>
      <c r="Y455" s="201" t="s">
        <v>213</v>
      </c>
      <c r="Z455" s="169">
        <v>2015</v>
      </c>
      <c r="AA455" s="163" t="s">
        <v>505</v>
      </c>
      <c r="AB455" s="115" t="s">
        <v>64</v>
      </c>
      <c r="AC455" s="293"/>
      <c r="AD455" s="293"/>
      <c r="AE455" s="293"/>
      <c r="AF455" s="293"/>
    </row>
    <row r="456" spans="1:32" ht="165.95" customHeight="1">
      <c r="A456" s="143" t="s">
        <v>1173</v>
      </c>
      <c r="B456" s="167" t="s">
        <v>56</v>
      </c>
      <c r="C456" s="169" t="s">
        <v>75</v>
      </c>
      <c r="D456" s="169" t="s">
        <v>76</v>
      </c>
      <c r="E456" s="169" t="s">
        <v>77</v>
      </c>
      <c r="F456" s="169" t="s">
        <v>78</v>
      </c>
      <c r="G456" s="169" t="s">
        <v>77</v>
      </c>
      <c r="H456" s="169" t="s">
        <v>79</v>
      </c>
      <c r="I456" s="169" t="s">
        <v>80</v>
      </c>
      <c r="J456" s="169" t="s">
        <v>87</v>
      </c>
      <c r="K456" s="169">
        <v>100</v>
      </c>
      <c r="L456" s="190">
        <v>231010000</v>
      </c>
      <c r="M456" s="167" t="s">
        <v>32</v>
      </c>
      <c r="N456" s="57" t="s">
        <v>100</v>
      </c>
      <c r="O456" s="169" t="s">
        <v>105</v>
      </c>
      <c r="P456" s="169"/>
      <c r="Q456" s="4" t="s">
        <v>525</v>
      </c>
      <c r="R456" s="169" t="s">
        <v>102</v>
      </c>
      <c r="S456" s="169"/>
      <c r="T456" s="169" t="s">
        <v>30</v>
      </c>
      <c r="U456" s="191">
        <v>1</v>
      </c>
      <c r="V456" s="174">
        <v>777450</v>
      </c>
      <c r="W456" s="174">
        <v>777450</v>
      </c>
      <c r="X456" s="2">
        <f t="shared" si="24"/>
        <v>870744.00000000012</v>
      </c>
      <c r="Y456" s="175" t="s">
        <v>85</v>
      </c>
      <c r="Z456" s="169">
        <v>2015</v>
      </c>
      <c r="AA456" s="191"/>
      <c r="AB456" s="115" t="s">
        <v>64</v>
      </c>
      <c r="AC456" s="293"/>
      <c r="AD456" s="293"/>
      <c r="AE456" s="293"/>
      <c r="AF456" s="293"/>
    </row>
    <row r="457" spans="1:32" ht="165.95" customHeight="1">
      <c r="A457" s="143" t="s">
        <v>1172</v>
      </c>
      <c r="B457" s="167" t="s">
        <v>56</v>
      </c>
      <c r="C457" s="169" t="s">
        <v>75</v>
      </c>
      <c r="D457" s="169" t="s">
        <v>76</v>
      </c>
      <c r="E457" s="169" t="s">
        <v>77</v>
      </c>
      <c r="F457" s="169" t="s">
        <v>78</v>
      </c>
      <c r="G457" s="169" t="s">
        <v>77</v>
      </c>
      <c r="H457" s="169" t="s">
        <v>79</v>
      </c>
      <c r="I457" s="169" t="s">
        <v>80</v>
      </c>
      <c r="J457" s="169" t="s">
        <v>87</v>
      </c>
      <c r="K457" s="169">
        <v>100</v>
      </c>
      <c r="L457" s="190">
        <v>231010000</v>
      </c>
      <c r="M457" s="167" t="s">
        <v>32</v>
      </c>
      <c r="N457" s="57" t="s">
        <v>100</v>
      </c>
      <c r="O457" s="169" t="s">
        <v>101</v>
      </c>
      <c r="P457" s="169"/>
      <c r="Q457" s="4" t="s">
        <v>525</v>
      </c>
      <c r="R457" s="169" t="s">
        <v>102</v>
      </c>
      <c r="S457" s="169"/>
      <c r="T457" s="169" t="s">
        <v>30</v>
      </c>
      <c r="U457" s="191">
        <v>1</v>
      </c>
      <c r="V457" s="174">
        <v>1284000</v>
      </c>
      <c r="W457" s="174">
        <v>1284000</v>
      </c>
      <c r="X457" s="2">
        <f t="shared" si="24"/>
        <v>1438080.0000000002</v>
      </c>
      <c r="Y457" s="175" t="s">
        <v>85</v>
      </c>
      <c r="Z457" s="169">
        <v>2015</v>
      </c>
      <c r="AA457" s="191"/>
      <c r="AB457" s="115" t="s">
        <v>64</v>
      </c>
      <c r="AC457" s="293"/>
      <c r="AD457" s="293"/>
      <c r="AE457" s="293"/>
      <c r="AF457" s="293"/>
    </row>
    <row r="458" spans="1:32" ht="165.95" customHeight="1">
      <c r="A458" s="143" t="s">
        <v>1171</v>
      </c>
      <c r="B458" s="167" t="s">
        <v>56</v>
      </c>
      <c r="C458" s="169" t="s">
        <v>75</v>
      </c>
      <c r="D458" s="169" t="s">
        <v>76</v>
      </c>
      <c r="E458" s="169" t="s">
        <v>77</v>
      </c>
      <c r="F458" s="169" t="s">
        <v>78</v>
      </c>
      <c r="G458" s="169" t="s">
        <v>77</v>
      </c>
      <c r="H458" s="169" t="s">
        <v>79</v>
      </c>
      <c r="I458" s="169" t="s">
        <v>80</v>
      </c>
      <c r="J458" s="169" t="s">
        <v>87</v>
      </c>
      <c r="K458" s="169">
        <v>100</v>
      </c>
      <c r="L458" s="190">
        <v>231010000</v>
      </c>
      <c r="M458" s="167" t="s">
        <v>32</v>
      </c>
      <c r="N458" s="57" t="s">
        <v>100</v>
      </c>
      <c r="O458" s="169" t="s">
        <v>104</v>
      </c>
      <c r="P458" s="169"/>
      <c r="Q458" s="4" t="s">
        <v>525</v>
      </c>
      <c r="R458" s="169" t="s">
        <v>102</v>
      </c>
      <c r="S458" s="169"/>
      <c r="T458" s="169" t="s">
        <v>30</v>
      </c>
      <c r="U458" s="191">
        <v>1</v>
      </c>
      <c r="V458" s="174">
        <v>964800</v>
      </c>
      <c r="W458" s="174">
        <v>964800</v>
      </c>
      <c r="X458" s="2">
        <f t="shared" si="24"/>
        <v>1080576</v>
      </c>
      <c r="Y458" s="175" t="s">
        <v>85</v>
      </c>
      <c r="Z458" s="169">
        <v>2015</v>
      </c>
      <c r="AA458" s="191"/>
      <c r="AB458" s="115" t="s">
        <v>64</v>
      </c>
      <c r="AC458" s="293"/>
      <c r="AD458" s="293"/>
      <c r="AE458" s="293"/>
      <c r="AF458" s="293"/>
    </row>
    <row r="459" spans="1:32" ht="165.95" customHeight="1">
      <c r="A459" s="143" t="s">
        <v>1170</v>
      </c>
      <c r="B459" s="167" t="s">
        <v>56</v>
      </c>
      <c r="C459" s="169" t="s">
        <v>75</v>
      </c>
      <c r="D459" s="169" t="s">
        <v>76</v>
      </c>
      <c r="E459" s="169" t="s">
        <v>77</v>
      </c>
      <c r="F459" s="169" t="s">
        <v>78</v>
      </c>
      <c r="G459" s="169" t="s">
        <v>77</v>
      </c>
      <c r="H459" s="169" t="s">
        <v>79</v>
      </c>
      <c r="I459" s="169" t="s">
        <v>80</v>
      </c>
      <c r="J459" s="169" t="s">
        <v>87</v>
      </c>
      <c r="K459" s="169">
        <v>100</v>
      </c>
      <c r="L459" s="190">
        <v>231010000</v>
      </c>
      <c r="M459" s="167" t="s">
        <v>32</v>
      </c>
      <c r="N459" s="57" t="s">
        <v>100</v>
      </c>
      <c r="O459" s="169" t="s">
        <v>103</v>
      </c>
      <c r="P459" s="169"/>
      <c r="Q459" s="4" t="s">
        <v>525</v>
      </c>
      <c r="R459" s="169" t="s">
        <v>102</v>
      </c>
      <c r="S459" s="169"/>
      <c r="T459" s="169" t="s">
        <v>30</v>
      </c>
      <c r="U459" s="191">
        <v>1</v>
      </c>
      <c r="V459" s="174">
        <v>1792800</v>
      </c>
      <c r="W459" s="174">
        <v>1792800</v>
      </c>
      <c r="X459" s="2">
        <f t="shared" si="24"/>
        <v>2007936.0000000002</v>
      </c>
      <c r="Y459" s="175" t="s">
        <v>85</v>
      </c>
      <c r="Z459" s="169">
        <v>2015</v>
      </c>
      <c r="AA459" s="191"/>
      <c r="AB459" s="115" t="s">
        <v>64</v>
      </c>
      <c r="AC459" s="293"/>
      <c r="AD459" s="293"/>
      <c r="AE459" s="293"/>
      <c r="AF459" s="293"/>
    </row>
    <row r="460" spans="1:32" ht="165.95" customHeight="1">
      <c r="A460" s="143" t="s">
        <v>1169</v>
      </c>
      <c r="B460" s="167" t="s">
        <v>56</v>
      </c>
      <c r="C460" s="169" t="s">
        <v>75</v>
      </c>
      <c r="D460" s="169" t="s">
        <v>76</v>
      </c>
      <c r="E460" s="169" t="s">
        <v>77</v>
      </c>
      <c r="F460" s="169" t="s">
        <v>78</v>
      </c>
      <c r="G460" s="169" t="s">
        <v>77</v>
      </c>
      <c r="H460" s="169" t="s">
        <v>79</v>
      </c>
      <c r="I460" s="169" t="s">
        <v>80</v>
      </c>
      <c r="J460" s="169" t="s">
        <v>87</v>
      </c>
      <c r="K460" s="169">
        <v>100</v>
      </c>
      <c r="L460" s="190">
        <v>231010000</v>
      </c>
      <c r="M460" s="167" t="s">
        <v>32</v>
      </c>
      <c r="N460" s="57" t="s">
        <v>100</v>
      </c>
      <c r="O460" s="169" t="s">
        <v>127</v>
      </c>
      <c r="P460" s="169"/>
      <c r="Q460" s="4" t="s">
        <v>525</v>
      </c>
      <c r="R460" s="169" t="s">
        <v>102</v>
      </c>
      <c r="S460" s="169"/>
      <c r="T460" s="169" t="s">
        <v>30</v>
      </c>
      <c r="U460" s="191">
        <v>1</v>
      </c>
      <c r="V460" s="174">
        <v>1279620</v>
      </c>
      <c r="W460" s="174">
        <v>1279620</v>
      </c>
      <c r="X460" s="2">
        <f t="shared" si="24"/>
        <v>1433174.4000000001</v>
      </c>
      <c r="Y460" s="175" t="s">
        <v>85</v>
      </c>
      <c r="Z460" s="169">
        <v>2015</v>
      </c>
      <c r="AA460" s="191"/>
      <c r="AB460" s="115" t="s">
        <v>64</v>
      </c>
      <c r="AC460" s="293"/>
      <c r="AD460" s="293"/>
      <c r="AE460" s="293"/>
      <c r="AF460" s="293"/>
    </row>
    <row r="461" spans="1:32" ht="165.95" customHeight="1">
      <c r="A461" s="143" t="s">
        <v>1168</v>
      </c>
      <c r="B461" s="167" t="s">
        <v>56</v>
      </c>
      <c r="C461" s="169" t="s">
        <v>75</v>
      </c>
      <c r="D461" s="169" t="s">
        <v>76</v>
      </c>
      <c r="E461" s="169" t="s">
        <v>77</v>
      </c>
      <c r="F461" s="169" t="s">
        <v>78</v>
      </c>
      <c r="G461" s="169" t="s">
        <v>77</v>
      </c>
      <c r="H461" s="169" t="s">
        <v>79</v>
      </c>
      <c r="I461" s="169" t="s">
        <v>80</v>
      </c>
      <c r="J461" s="169" t="s">
        <v>87</v>
      </c>
      <c r="K461" s="169">
        <v>100</v>
      </c>
      <c r="L461" s="190">
        <v>231010000</v>
      </c>
      <c r="M461" s="167" t="s">
        <v>32</v>
      </c>
      <c r="N461" s="57" t="s">
        <v>100</v>
      </c>
      <c r="O461" s="169" t="s">
        <v>106</v>
      </c>
      <c r="P461" s="169"/>
      <c r="Q461" s="4" t="s">
        <v>525</v>
      </c>
      <c r="R461" s="169" t="s">
        <v>102</v>
      </c>
      <c r="S461" s="169"/>
      <c r="T461" s="169" t="s">
        <v>30</v>
      </c>
      <c r="U461" s="191">
        <v>1</v>
      </c>
      <c r="V461" s="174">
        <v>446400</v>
      </c>
      <c r="W461" s="174">
        <v>446400</v>
      </c>
      <c r="X461" s="2">
        <f t="shared" si="24"/>
        <v>499968.00000000006</v>
      </c>
      <c r="Y461" s="175" t="s">
        <v>85</v>
      </c>
      <c r="Z461" s="169">
        <v>2015</v>
      </c>
      <c r="AA461" s="191"/>
      <c r="AB461" s="115" t="s">
        <v>64</v>
      </c>
      <c r="AC461" s="293"/>
      <c r="AD461" s="293"/>
      <c r="AE461" s="293"/>
      <c r="AF461" s="293"/>
    </row>
    <row r="462" spans="1:32" s="202" customFormat="1" ht="165.95" customHeight="1">
      <c r="A462" s="143" t="s">
        <v>1167</v>
      </c>
      <c r="B462" s="167" t="s">
        <v>56</v>
      </c>
      <c r="C462" s="169" t="s">
        <v>75</v>
      </c>
      <c r="D462" s="169" t="s">
        <v>76</v>
      </c>
      <c r="E462" s="169" t="s">
        <v>77</v>
      </c>
      <c r="F462" s="169" t="s">
        <v>78</v>
      </c>
      <c r="G462" s="169" t="s">
        <v>77</v>
      </c>
      <c r="H462" s="169" t="s">
        <v>79</v>
      </c>
      <c r="I462" s="169" t="s">
        <v>80</v>
      </c>
      <c r="J462" s="169" t="s">
        <v>87</v>
      </c>
      <c r="K462" s="169">
        <v>100</v>
      </c>
      <c r="L462" s="190">
        <v>231010000</v>
      </c>
      <c r="M462" s="167" t="s">
        <v>32</v>
      </c>
      <c r="N462" s="57" t="s">
        <v>100</v>
      </c>
      <c r="O462" s="169" t="s">
        <v>107</v>
      </c>
      <c r="P462" s="169"/>
      <c r="Q462" s="4" t="s">
        <v>525</v>
      </c>
      <c r="R462" s="169" t="s">
        <v>102</v>
      </c>
      <c r="S462" s="169"/>
      <c r="T462" s="169" t="s">
        <v>30</v>
      </c>
      <c r="U462" s="191">
        <v>1</v>
      </c>
      <c r="V462" s="174">
        <v>2368000</v>
      </c>
      <c r="W462" s="174">
        <v>2368000</v>
      </c>
      <c r="X462" s="2">
        <f t="shared" si="24"/>
        <v>2652160.0000000005</v>
      </c>
      <c r="Y462" s="175" t="s">
        <v>85</v>
      </c>
      <c r="Z462" s="169">
        <v>2015</v>
      </c>
      <c r="AA462" s="191"/>
      <c r="AB462" s="115" t="s">
        <v>64</v>
      </c>
      <c r="AC462" s="297"/>
      <c r="AD462" s="297"/>
      <c r="AE462" s="297"/>
      <c r="AF462" s="297"/>
    </row>
    <row r="463" spans="1:32" ht="165.95" customHeight="1">
      <c r="A463" s="143" t="s">
        <v>1166</v>
      </c>
      <c r="B463" s="167" t="s">
        <v>56</v>
      </c>
      <c r="C463" s="169" t="s">
        <v>75</v>
      </c>
      <c r="D463" s="169" t="s">
        <v>76</v>
      </c>
      <c r="E463" s="169" t="s">
        <v>77</v>
      </c>
      <c r="F463" s="169" t="s">
        <v>78</v>
      </c>
      <c r="G463" s="169" t="s">
        <v>77</v>
      </c>
      <c r="H463" s="169" t="s">
        <v>79</v>
      </c>
      <c r="I463" s="169" t="s">
        <v>80</v>
      </c>
      <c r="J463" s="169" t="s">
        <v>87</v>
      </c>
      <c r="K463" s="169">
        <v>100</v>
      </c>
      <c r="L463" s="190">
        <v>231010000</v>
      </c>
      <c r="M463" s="167" t="s">
        <v>32</v>
      </c>
      <c r="N463" s="57" t="s">
        <v>100</v>
      </c>
      <c r="O463" s="169" t="s">
        <v>128</v>
      </c>
      <c r="P463" s="169"/>
      <c r="Q463" s="4" t="s">
        <v>525</v>
      </c>
      <c r="R463" s="169" t="s">
        <v>102</v>
      </c>
      <c r="S463" s="169"/>
      <c r="T463" s="169" t="s">
        <v>30</v>
      </c>
      <c r="U463" s="191">
        <v>1</v>
      </c>
      <c r="V463" s="174">
        <v>1090000</v>
      </c>
      <c r="W463" s="174">
        <v>1090000</v>
      </c>
      <c r="X463" s="2">
        <f t="shared" si="24"/>
        <v>1220800</v>
      </c>
      <c r="Y463" s="175" t="s">
        <v>85</v>
      </c>
      <c r="Z463" s="169">
        <v>2015</v>
      </c>
      <c r="AA463" s="55"/>
      <c r="AB463" s="115" t="s">
        <v>64</v>
      </c>
      <c r="AC463" s="293"/>
      <c r="AD463" s="293"/>
      <c r="AE463" s="293"/>
      <c r="AF463" s="293"/>
    </row>
    <row r="464" spans="1:32" ht="165.95" customHeight="1">
      <c r="A464" s="143" t="s">
        <v>1165</v>
      </c>
      <c r="B464" s="167" t="s">
        <v>56</v>
      </c>
      <c r="C464" s="169" t="s">
        <v>75</v>
      </c>
      <c r="D464" s="169" t="s">
        <v>76</v>
      </c>
      <c r="E464" s="169" t="s">
        <v>77</v>
      </c>
      <c r="F464" s="169" t="s">
        <v>78</v>
      </c>
      <c r="G464" s="169" t="s">
        <v>77</v>
      </c>
      <c r="H464" s="169" t="s">
        <v>79</v>
      </c>
      <c r="I464" s="169" t="s">
        <v>80</v>
      </c>
      <c r="J464" s="169" t="s">
        <v>87</v>
      </c>
      <c r="K464" s="169">
        <v>100</v>
      </c>
      <c r="L464" s="190">
        <v>231010000</v>
      </c>
      <c r="M464" s="167" t="s">
        <v>32</v>
      </c>
      <c r="N464" s="57" t="s">
        <v>100</v>
      </c>
      <c r="O464" s="169" t="s">
        <v>109</v>
      </c>
      <c r="P464" s="169"/>
      <c r="Q464" s="4" t="s">
        <v>525</v>
      </c>
      <c r="R464" s="169" t="s">
        <v>102</v>
      </c>
      <c r="S464" s="169"/>
      <c r="T464" s="169" t="s">
        <v>30</v>
      </c>
      <c r="U464" s="191">
        <v>1</v>
      </c>
      <c r="V464" s="174">
        <v>391500</v>
      </c>
      <c r="W464" s="174">
        <v>391500</v>
      </c>
      <c r="X464" s="2">
        <f t="shared" si="24"/>
        <v>438480.00000000006</v>
      </c>
      <c r="Y464" s="175" t="s">
        <v>85</v>
      </c>
      <c r="Z464" s="169">
        <v>2015</v>
      </c>
      <c r="AA464" s="55"/>
      <c r="AB464" s="115" t="s">
        <v>64</v>
      </c>
      <c r="AC464" s="293"/>
      <c r="AD464" s="293"/>
      <c r="AE464" s="293"/>
      <c r="AF464" s="293"/>
    </row>
    <row r="465" spans="1:32" ht="165.95" customHeight="1">
      <c r="A465" s="143" t="s">
        <v>1164</v>
      </c>
      <c r="B465" s="167" t="s">
        <v>56</v>
      </c>
      <c r="C465" s="169" t="s">
        <v>129</v>
      </c>
      <c r="D465" s="169" t="s">
        <v>130</v>
      </c>
      <c r="E465" s="169" t="s">
        <v>131</v>
      </c>
      <c r="F465" s="169" t="s">
        <v>130</v>
      </c>
      <c r="G465" s="169" t="s">
        <v>131</v>
      </c>
      <c r="H465" s="169" t="s">
        <v>132</v>
      </c>
      <c r="I465" s="169" t="s">
        <v>133</v>
      </c>
      <c r="J465" s="169" t="s">
        <v>81</v>
      </c>
      <c r="K465" s="169">
        <v>100</v>
      </c>
      <c r="L465" s="193">
        <v>471010000</v>
      </c>
      <c r="M465" s="193" t="s">
        <v>96</v>
      </c>
      <c r="N465" s="57" t="s">
        <v>100</v>
      </c>
      <c r="O465" s="169" t="s">
        <v>134</v>
      </c>
      <c r="P465" s="55"/>
      <c r="Q465" s="4" t="s">
        <v>525</v>
      </c>
      <c r="R465" s="169" t="s">
        <v>49</v>
      </c>
      <c r="S465" s="169"/>
      <c r="T465" s="169" t="s">
        <v>30</v>
      </c>
      <c r="U465" s="191">
        <v>1</v>
      </c>
      <c r="V465" s="174">
        <v>2862252</v>
      </c>
      <c r="W465" s="174">
        <v>2862252</v>
      </c>
      <c r="X465" s="2">
        <f t="shared" si="24"/>
        <v>3205722.24</v>
      </c>
      <c r="Y465" s="175" t="s">
        <v>85</v>
      </c>
      <c r="Z465" s="169">
        <v>2015</v>
      </c>
      <c r="AA465" s="55"/>
      <c r="AB465" s="115" t="s">
        <v>64</v>
      </c>
      <c r="AC465" s="293"/>
      <c r="AD465" s="293"/>
      <c r="AE465" s="293"/>
      <c r="AF465" s="293"/>
    </row>
    <row r="466" spans="1:32" s="51" customFormat="1" ht="165.95" customHeight="1">
      <c r="A466" s="143" t="s">
        <v>1163</v>
      </c>
      <c r="B466" s="167" t="s">
        <v>56</v>
      </c>
      <c r="C466" s="169" t="s">
        <v>135</v>
      </c>
      <c r="D466" s="169" t="s">
        <v>136</v>
      </c>
      <c r="E466" s="169" t="s">
        <v>137</v>
      </c>
      <c r="F466" s="169" t="s">
        <v>136</v>
      </c>
      <c r="G466" s="169" t="s">
        <v>137</v>
      </c>
      <c r="H466" s="169" t="s">
        <v>138</v>
      </c>
      <c r="I466" s="169" t="s">
        <v>139</v>
      </c>
      <c r="J466" s="169" t="s">
        <v>31</v>
      </c>
      <c r="K466" s="169">
        <v>100</v>
      </c>
      <c r="L466" s="169">
        <v>511010000</v>
      </c>
      <c r="M466" s="55" t="s">
        <v>140</v>
      </c>
      <c r="N466" s="57" t="s">
        <v>100</v>
      </c>
      <c r="O466" s="149" t="s">
        <v>141</v>
      </c>
      <c r="P466" s="169"/>
      <c r="Q466" s="4" t="s">
        <v>525</v>
      </c>
      <c r="R466" s="169" t="s">
        <v>49</v>
      </c>
      <c r="S466" s="169"/>
      <c r="T466" s="169" t="s">
        <v>30</v>
      </c>
      <c r="U466" s="191">
        <v>1</v>
      </c>
      <c r="V466" s="174">
        <v>475508</v>
      </c>
      <c r="W466" s="174">
        <v>475508</v>
      </c>
      <c r="X466" s="2">
        <f t="shared" si="24"/>
        <v>532568.96000000008</v>
      </c>
      <c r="Y466" s="175" t="s">
        <v>85</v>
      </c>
      <c r="Z466" s="169">
        <v>2015</v>
      </c>
      <c r="AA466" s="151" t="s">
        <v>502</v>
      </c>
      <c r="AB466" s="115" t="s">
        <v>64</v>
      </c>
      <c r="AC466" s="292"/>
      <c r="AD466" s="292"/>
      <c r="AE466" s="292"/>
      <c r="AF466" s="292"/>
    </row>
    <row r="467" spans="1:32" s="51" customFormat="1" ht="165.95" customHeight="1">
      <c r="A467" s="143" t="s">
        <v>1162</v>
      </c>
      <c r="B467" s="167" t="s">
        <v>179</v>
      </c>
      <c r="C467" s="169" t="s">
        <v>180</v>
      </c>
      <c r="D467" s="169" t="s">
        <v>181</v>
      </c>
      <c r="E467" s="169" t="s">
        <v>182</v>
      </c>
      <c r="F467" s="169" t="s">
        <v>181</v>
      </c>
      <c r="G467" s="169" t="s">
        <v>182</v>
      </c>
      <c r="H467" s="169" t="s">
        <v>183</v>
      </c>
      <c r="I467" s="169" t="s">
        <v>184</v>
      </c>
      <c r="J467" s="169" t="s">
        <v>31</v>
      </c>
      <c r="K467" s="169">
        <v>0</v>
      </c>
      <c r="L467" s="169">
        <v>710000000</v>
      </c>
      <c r="M467" s="55" t="s">
        <v>61</v>
      </c>
      <c r="N467" s="57" t="s">
        <v>100</v>
      </c>
      <c r="O467" s="169" t="s">
        <v>185</v>
      </c>
      <c r="P467" s="169"/>
      <c r="Q467" s="4" t="s">
        <v>525</v>
      </c>
      <c r="R467" s="169" t="s">
        <v>186</v>
      </c>
      <c r="S467" s="169"/>
      <c r="T467" s="169" t="s">
        <v>30</v>
      </c>
      <c r="U467" s="191">
        <v>1</v>
      </c>
      <c r="V467" s="174">
        <v>518887925.17000002</v>
      </c>
      <c r="W467" s="174">
        <v>518887925.17000002</v>
      </c>
      <c r="X467" s="2">
        <f t="shared" si="24"/>
        <v>581154476.19040012</v>
      </c>
      <c r="Y467" s="191"/>
      <c r="Z467" s="169">
        <v>2015</v>
      </c>
      <c r="AA467" s="194" t="s">
        <v>549</v>
      </c>
      <c r="AB467" s="115" t="s">
        <v>153</v>
      </c>
      <c r="AC467" s="292"/>
      <c r="AD467" s="292"/>
      <c r="AE467" s="292"/>
      <c r="AF467" s="292"/>
    </row>
    <row r="468" spans="1:32" s="51" customFormat="1" ht="165.95" customHeight="1">
      <c r="A468" s="143" t="s">
        <v>1161</v>
      </c>
      <c r="B468" s="167" t="s">
        <v>179</v>
      </c>
      <c r="C468" s="169" t="s">
        <v>180</v>
      </c>
      <c r="D468" s="169" t="s">
        <v>181</v>
      </c>
      <c r="E468" s="169" t="s">
        <v>182</v>
      </c>
      <c r="F468" s="169" t="s">
        <v>181</v>
      </c>
      <c r="G468" s="169" t="s">
        <v>182</v>
      </c>
      <c r="H468" s="169" t="s">
        <v>187</v>
      </c>
      <c r="I468" s="169" t="s">
        <v>188</v>
      </c>
      <c r="J468" s="169" t="s">
        <v>31</v>
      </c>
      <c r="K468" s="169">
        <v>0</v>
      </c>
      <c r="L468" s="169">
        <v>710000000</v>
      </c>
      <c r="M468" s="55" t="s">
        <v>61</v>
      </c>
      <c r="N468" s="57" t="s">
        <v>100</v>
      </c>
      <c r="O468" s="169" t="s">
        <v>189</v>
      </c>
      <c r="P468" s="169"/>
      <c r="Q468" s="4" t="s">
        <v>525</v>
      </c>
      <c r="R468" s="169" t="s">
        <v>190</v>
      </c>
      <c r="S468" s="169"/>
      <c r="T468" s="169" t="s">
        <v>30</v>
      </c>
      <c r="U468" s="191">
        <v>1</v>
      </c>
      <c r="V468" s="174">
        <v>94395448.140000001</v>
      </c>
      <c r="W468" s="174">
        <v>94395448.140000001</v>
      </c>
      <c r="X468" s="2">
        <f t="shared" si="24"/>
        <v>105722901.91680001</v>
      </c>
      <c r="Y468" s="191"/>
      <c r="Z468" s="169">
        <v>2015</v>
      </c>
      <c r="AA468" s="194" t="s">
        <v>549</v>
      </c>
      <c r="AB468" s="115" t="s">
        <v>153</v>
      </c>
      <c r="AC468" s="292"/>
      <c r="AD468" s="292"/>
      <c r="AE468" s="292"/>
      <c r="AF468" s="292"/>
    </row>
    <row r="469" spans="1:32" s="51" customFormat="1" ht="165.95" customHeight="1">
      <c r="A469" s="143" t="s">
        <v>1160</v>
      </c>
      <c r="B469" s="55" t="s">
        <v>166</v>
      </c>
      <c r="C469" s="139" t="s">
        <v>191</v>
      </c>
      <c r="D469" s="203" t="s">
        <v>192</v>
      </c>
      <c r="E469" s="203" t="s">
        <v>294</v>
      </c>
      <c r="F469" s="203" t="s">
        <v>192</v>
      </c>
      <c r="G469" s="203" t="s">
        <v>294</v>
      </c>
      <c r="H469" s="139" t="s">
        <v>193</v>
      </c>
      <c r="I469" s="139" t="s">
        <v>194</v>
      </c>
      <c r="J469" s="139" t="s">
        <v>31</v>
      </c>
      <c r="K469" s="204">
        <v>100</v>
      </c>
      <c r="L469" s="56">
        <v>710000000</v>
      </c>
      <c r="M469" s="55" t="s">
        <v>61</v>
      </c>
      <c r="N469" s="57" t="s">
        <v>100</v>
      </c>
      <c r="O469" s="139" t="s">
        <v>195</v>
      </c>
      <c r="P469" s="139"/>
      <c r="Q469" s="149" t="s">
        <v>739</v>
      </c>
      <c r="R469" s="205" t="s">
        <v>633</v>
      </c>
      <c r="S469" s="205"/>
      <c r="T469" s="205" t="s">
        <v>30</v>
      </c>
      <c r="U469" s="206">
        <v>1</v>
      </c>
      <c r="V469" s="201">
        <v>138750024</v>
      </c>
      <c r="W469" s="201">
        <v>138750024</v>
      </c>
      <c r="X469" s="2">
        <f t="shared" si="24"/>
        <v>155400026.88000003</v>
      </c>
      <c r="Y469" s="175" t="s">
        <v>85</v>
      </c>
      <c r="Z469" s="176">
        <v>2015</v>
      </c>
      <c r="AA469" s="191"/>
      <c r="AB469" s="205" t="s">
        <v>256</v>
      </c>
      <c r="AC469" s="292"/>
      <c r="AD469" s="292"/>
      <c r="AE469" s="292"/>
      <c r="AF469" s="292"/>
    </row>
    <row r="470" spans="1:32" s="51" customFormat="1" ht="165.95" customHeight="1">
      <c r="A470" s="143" t="s">
        <v>1159</v>
      </c>
      <c r="B470" s="55" t="s">
        <v>166</v>
      </c>
      <c r="C470" s="139" t="s">
        <v>191</v>
      </c>
      <c r="D470" s="203" t="s">
        <v>192</v>
      </c>
      <c r="E470" s="203" t="s">
        <v>294</v>
      </c>
      <c r="F470" s="203" t="s">
        <v>192</v>
      </c>
      <c r="G470" s="203" t="s">
        <v>294</v>
      </c>
      <c r="H470" s="139" t="s">
        <v>193</v>
      </c>
      <c r="I470" s="139" t="s">
        <v>194</v>
      </c>
      <c r="J470" s="139" t="s">
        <v>31</v>
      </c>
      <c r="K470" s="204">
        <v>100</v>
      </c>
      <c r="L470" s="58">
        <v>471010000</v>
      </c>
      <c r="M470" s="58" t="s">
        <v>96</v>
      </c>
      <c r="N470" s="57" t="s">
        <v>100</v>
      </c>
      <c r="O470" s="139" t="s">
        <v>198</v>
      </c>
      <c r="P470" s="139"/>
      <c r="Q470" s="4" t="s">
        <v>525</v>
      </c>
      <c r="R470" s="205" t="s">
        <v>196</v>
      </c>
      <c r="S470" s="205"/>
      <c r="T470" s="205" t="s">
        <v>30</v>
      </c>
      <c r="U470" s="206">
        <v>1</v>
      </c>
      <c r="V470" s="201">
        <v>195969600</v>
      </c>
      <c r="W470" s="201">
        <v>195969600</v>
      </c>
      <c r="X470" s="2">
        <f t="shared" si="24"/>
        <v>219485952.00000003</v>
      </c>
      <c r="Y470" s="175" t="s">
        <v>85</v>
      </c>
      <c r="Z470" s="176">
        <v>2015</v>
      </c>
      <c r="AA470" s="191" t="s">
        <v>506</v>
      </c>
      <c r="AB470" s="205" t="s">
        <v>256</v>
      </c>
      <c r="AC470" s="292"/>
      <c r="AD470" s="292"/>
      <c r="AE470" s="292"/>
      <c r="AF470" s="292"/>
    </row>
    <row r="471" spans="1:32" s="51" customFormat="1" ht="165.95" customHeight="1">
      <c r="A471" s="143" t="s">
        <v>1158</v>
      </c>
      <c r="B471" s="55" t="s">
        <v>166</v>
      </c>
      <c r="C471" s="139" t="s">
        <v>191</v>
      </c>
      <c r="D471" s="203" t="s">
        <v>192</v>
      </c>
      <c r="E471" s="203" t="s">
        <v>294</v>
      </c>
      <c r="F471" s="203" t="s">
        <v>192</v>
      </c>
      <c r="G471" s="203" t="s">
        <v>294</v>
      </c>
      <c r="H471" s="205" t="s">
        <v>199</v>
      </c>
      <c r="I471" s="139" t="s">
        <v>200</v>
      </c>
      <c r="J471" s="139" t="s">
        <v>31</v>
      </c>
      <c r="K471" s="204">
        <v>100</v>
      </c>
      <c r="L471" s="207">
        <v>311010000</v>
      </c>
      <c r="M471" s="11" t="s">
        <v>98</v>
      </c>
      <c r="N471" s="57" t="s">
        <v>100</v>
      </c>
      <c r="O471" s="139" t="s">
        <v>201</v>
      </c>
      <c r="P471" s="139"/>
      <c r="Q471" s="4" t="s">
        <v>525</v>
      </c>
      <c r="R471" s="205" t="s">
        <v>196</v>
      </c>
      <c r="S471" s="205"/>
      <c r="T471" s="205" t="s">
        <v>30</v>
      </c>
      <c r="U471" s="206">
        <v>1</v>
      </c>
      <c r="V471" s="201">
        <v>41184000</v>
      </c>
      <c r="W471" s="201">
        <v>41184000</v>
      </c>
      <c r="X471" s="2">
        <f t="shared" si="24"/>
        <v>46126080.000000007</v>
      </c>
      <c r="Y471" s="175" t="s">
        <v>85</v>
      </c>
      <c r="Z471" s="176">
        <v>2015</v>
      </c>
      <c r="AA471" s="191" t="s">
        <v>506</v>
      </c>
      <c r="AB471" s="205" t="s">
        <v>256</v>
      </c>
      <c r="AC471" s="292"/>
      <c r="AD471" s="292"/>
      <c r="AE471" s="292"/>
      <c r="AF471" s="292"/>
    </row>
    <row r="472" spans="1:32" ht="165.95" customHeight="1">
      <c r="A472" s="143" t="s">
        <v>1157</v>
      </c>
      <c r="B472" s="55" t="s">
        <v>166</v>
      </c>
      <c r="C472" s="139" t="s">
        <v>202</v>
      </c>
      <c r="D472" s="203" t="s">
        <v>203</v>
      </c>
      <c r="E472" s="203" t="s">
        <v>295</v>
      </c>
      <c r="F472" s="203" t="s">
        <v>203</v>
      </c>
      <c r="G472" s="203" t="s">
        <v>295</v>
      </c>
      <c r="H472" s="205" t="s">
        <v>204</v>
      </c>
      <c r="I472" s="205" t="s">
        <v>205</v>
      </c>
      <c r="J472" s="139" t="s">
        <v>31</v>
      </c>
      <c r="K472" s="204">
        <v>100</v>
      </c>
      <c r="L472" s="56">
        <v>710000000</v>
      </c>
      <c r="M472" s="55" t="s">
        <v>61</v>
      </c>
      <c r="N472" s="57" t="s">
        <v>100</v>
      </c>
      <c r="O472" s="139" t="s">
        <v>195</v>
      </c>
      <c r="P472" s="205"/>
      <c r="Q472" s="4" t="s">
        <v>525</v>
      </c>
      <c r="R472" s="205" t="s">
        <v>196</v>
      </c>
      <c r="S472" s="205"/>
      <c r="T472" s="205" t="s">
        <v>30</v>
      </c>
      <c r="U472" s="208">
        <v>1</v>
      </c>
      <c r="V472" s="201">
        <v>2011046</v>
      </c>
      <c r="W472" s="201">
        <v>2011046</v>
      </c>
      <c r="X472" s="2">
        <f t="shared" si="24"/>
        <v>2252371.52</v>
      </c>
      <c r="Y472" s="175" t="s">
        <v>85</v>
      </c>
      <c r="Z472" s="176">
        <v>2015</v>
      </c>
      <c r="AA472" s="191" t="s">
        <v>506</v>
      </c>
      <c r="AB472" s="205" t="s">
        <v>256</v>
      </c>
      <c r="AC472" s="293"/>
      <c r="AD472" s="293"/>
      <c r="AE472" s="293"/>
      <c r="AF472" s="293"/>
    </row>
    <row r="473" spans="1:32" ht="165.95" customHeight="1">
      <c r="A473" s="143" t="s">
        <v>1156</v>
      </c>
      <c r="B473" s="55" t="s">
        <v>166</v>
      </c>
      <c r="C473" s="139" t="s">
        <v>206</v>
      </c>
      <c r="D473" s="139" t="s">
        <v>207</v>
      </c>
      <c r="E473" s="139" t="s">
        <v>208</v>
      </c>
      <c r="F473" s="139" t="s">
        <v>209</v>
      </c>
      <c r="G473" s="139" t="s">
        <v>210</v>
      </c>
      <c r="H473" s="139" t="s">
        <v>207</v>
      </c>
      <c r="I473" s="168" t="s">
        <v>211</v>
      </c>
      <c r="J473" s="139" t="s">
        <v>31</v>
      </c>
      <c r="K473" s="204">
        <v>100</v>
      </c>
      <c r="L473" s="56">
        <v>710000000</v>
      </c>
      <c r="M473" s="55" t="s">
        <v>61</v>
      </c>
      <c r="N473" s="57" t="s">
        <v>100</v>
      </c>
      <c r="O473" s="139" t="s">
        <v>212</v>
      </c>
      <c r="P473" s="205"/>
      <c r="Q473" s="4" t="s">
        <v>525</v>
      </c>
      <c r="R473" s="205" t="s">
        <v>196</v>
      </c>
      <c r="S473" s="205"/>
      <c r="T473" s="205" t="s">
        <v>30</v>
      </c>
      <c r="U473" s="208">
        <v>1</v>
      </c>
      <c r="V473" s="209">
        <v>93058210.560000002</v>
      </c>
      <c r="W473" s="209">
        <v>93058210.560000002</v>
      </c>
      <c r="X473" s="2">
        <f t="shared" si="24"/>
        <v>104225195.82720001</v>
      </c>
      <c r="Y473" s="201" t="s">
        <v>213</v>
      </c>
      <c r="Z473" s="176">
        <v>2015</v>
      </c>
      <c r="AA473" s="194" t="s">
        <v>505</v>
      </c>
      <c r="AB473" s="205" t="s">
        <v>256</v>
      </c>
      <c r="AC473" s="293"/>
      <c r="AD473" s="293"/>
      <c r="AE473" s="293"/>
      <c r="AF473" s="293"/>
    </row>
    <row r="474" spans="1:32" ht="165.95" customHeight="1">
      <c r="A474" s="143" t="s">
        <v>1155</v>
      </c>
      <c r="B474" s="55" t="s">
        <v>166</v>
      </c>
      <c r="C474" s="139" t="s">
        <v>214</v>
      </c>
      <c r="D474" s="139" t="s">
        <v>215</v>
      </c>
      <c r="E474" s="139" t="s">
        <v>216</v>
      </c>
      <c r="F474" s="139" t="s">
        <v>215</v>
      </c>
      <c r="G474" s="139" t="s">
        <v>216</v>
      </c>
      <c r="H474" s="210" t="s">
        <v>217</v>
      </c>
      <c r="I474" s="210" t="s">
        <v>218</v>
      </c>
      <c r="J474" s="139" t="s">
        <v>31</v>
      </c>
      <c r="K474" s="204">
        <v>100</v>
      </c>
      <c r="L474" s="56">
        <v>710000000</v>
      </c>
      <c r="M474" s="55" t="s">
        <v>61</v>
      </c>
      <c r="N474" s="57" t="s">
        <v>100</v>
      </c>
      <c r="O474" s="139" t="s">
        <v>219</v>
      </c>
      <c r="P474" s="205"/>
      <c r="Q474" s="4" t="s">
        <v>525</v>
      </c>
      <c r="R474" s="205" t="s">
        <v>196</v>
      </c>
      <c r="S474" s="139"/>
      <c r="T474" s="205" t="s">
        <v>30</v>
      </c>
      <c r="U474" s="208">
        <v>1</v>
      </c>
      <c r="V474" s="201">
        <v>3649680</v>
      </c>
      <c r="W474" s="201">
        <v>3649680</v>
      </c>
      <c r="X474" s="2">
        <f t="shared" si="24"/>
        <v>4087641.6000000006</v>
      </c>
      <c r="Y474" s="201" t="s">
        <v>213</v>
      </c>
      <c r="Z474" s="211">
        <v>2015</v>
      </c>
      <c r="AA474" s="194" t="s">
        <v>505</v>
      </c>
      <c r="AB474" s="205" t="s">
        <v>256</v>
      </c>
      <c r="AC474" s="293"/>
      <c r="AD474" s="293"/>
      <c r="AE474" s="293"/>
      <c r="AF474" s="293"/>
    </row>
    <row r="475" spans="1:32" ht="165.95" customHeight="1">
      <c r="A475" s="143" t="s">
        <v>1154</v>
      </c>
      <c r="B475" s="55" t="s">
        <v>166</v>
      </c>
      <c r="C475" s="139" t="s">
        <v>214</v>
      </c>
      <c r="D475" s="139" t="s">
        <v>215</v>
      </c>
      <c r="E475" s="139" t="s">
        <v>216</v>
      </c>
      <c r="F475" s="139" t="s">
        <v>215</v>
      </c>
      <c r="G475" s="139" t="s">
        <v>216</v>
      </c>
      <c r="H475" s="210" t="s">
        <v>220</v>
      </c>
      <c r="I475" s="210" t="s">
        <v>221</v>
      </c>
      <c r="J475" s="139" t="s">
        <v>31</v>
      </c>
      <c r="K475" s="204">
        <v>100</v>
      </c>
      <c r="L475" s="56">
        <v>710000000</v>
      </c>
      <c r="M475" s="55" t="s">
        <v>61</v>
      </c>
      <c r="N475" s="57" t="s">
        <v>100</v>
      </c>
      <c r="O475" s="60" t="s">
        <v>222</v>
      </c>
      <c r="P475" s="205"/>
      <c r="Q475" s="4" t="s">
        <v>525</v>
      </c>
      <c r="R475" s="205" t="s">
        <v>196</v>
      </c>
      <c r="S475" s="139"/>
      <c r="T475" s="205" t="s">
        <v>30</v>
      </c>
      <c r="U475" s="208">
        <v>1</v>
      </c>
      <c r="V475" s="201">
        <v>20355624</v>
      </c>
      <c r="W475" s="201">
        <v>20355624</v>
      </c>
      <c r="X475" s="2">
        <f t="shared" si="24"/>
        <v>22798298.880000003</v>
      </c>
      <c r="Y475" s="201" t="s">
        <v>213</v>
      </c>
      <c r="Z475" s="211">
        <v>2015</v>
      </c>
      <c r="AA475" s="194" t="s">
        <v>505</v>
      </c>
      <c r="AB475" s="205" t="s">
        <v>256</v>
      </c>
      <c r="AC475" s="293"/>
      <c r="AD475" s="293"/>
      <c r="AE475" s="293"/>
      <c r="AF475" s="293"/>
    </row>
    <row r="476" spans="1:32" ht="165.95" customHeight="1">
      <c r="A476" s="143" t="s">
        <v>1153</v>
      </c>
      <c r="B476" s="55" t="s">
        <v>166</v>
      </c>
      <c r="C476" s="139" t="s">
        <v>214</v>
      </c>
      <c r="D476" s="139" t="s">
        <v>215</v>
      </c>
      <c r="E476" s="139" t="s">
        <v>216</v>
      </c>
      <c r="F476" s="139" t="s">
        <v>215</v>
      </c>
      <c r="G476" s="139" t="s">
        <v>216</v>
      </c>
      <c r="H476" s="210" t="s">
        <v>220</v>
      </c>
      <c r="I476" s="210" t="s">
        <v>221</v>
      </c>
      <c r="J476" s="139" t="s">
        <v>31</v>
      </c>
      <c r="K476" s="204">
        <v>100</v>
      </c>
      <c r="L476" s="56">
        <v>710000000</v>
      </c>
      <c r="M476" s="55" t="s">
        <v>61</v>
      </c>
      <c r="N476" s="57" t="s">
        <v>100</v>
      </c>
      <c r="O476" s="60" t="s">
        <v>223</v>
      </c>
      <c r="P476" s="205"/>
      <c r="Q476" s="4" t="s">
        <v>525</v>
      </c>
      <c r="R476" s="205" t="s">
        <v>196</v>
      </c>
      <c r="S476" s="139"/>
      <c r="T476" s="205" t="s">
        <v>30</v>
      </c>
      <c r="U476" s="208">
        <v>1</v>
      </c>
      <c r="V476" s="201">
        <v>10270608</v>
      </c>
      <c r="W476" s="201">
        <v>10270608</v>
      </c>
      <c r="X476" s="2">
        <f t="shared" si="24"/>
        <v>11503080.960000001</v>
      </c>
      <c r="Y476" s="201" t="s">
        <v>213</v>
      </c>
      <c r="Z476" s="211">
        <v>2015</v>
      </c>
      <c r="AA476" s="194" t="s">
        <v>505</v>
      </c>
      <c r="AB476" s="205" t="s">
        <v>256</v>
      </c>
      <c r="AC476" s="293"/>
      <c r="AD476" s="293"/>
      <c r="AE476" s="293"/>
      <c r="AF476" s="293"/>
    </row>
    <row r="477" spans="1:32" ht="165.95" customHeight="1">
      <c r="A477" s="143" t="s">
        <v>1152</v>
      </c>
      <c r="B477" s="55" t="s">
        <v>166</v>
      </c>
      <c r="C477" s="139" t="s">
        <v>214</v>
      </c>
      <c r="D477" s="139" t="s">
        <v>215</v>
      </c>
      <c r="E477" s="139" t="s">
        <v>216</v>
      </c>
      <c r="F477" s="139" t="s">
        <v>215</v>
      </c>
      <c r="G477" s="139" t="s">
        <v>216</v>
      </c>
      <c r="H477" s="210" t="s">
        <v>220</v>
      </c>
      <c r="I477" s="210" t="s">
        <v>221</v>
      </c>
      <c r="J477" s="139" t="s">
        <v>31</v>
      </c>
      <c r="K477" s="204">
        <v>100</v>
      </c>
      <c r="L477" s="56">
        <v>710000000</v>
      </c>
      <c r="M477" s="55" t="s">
        <v>61</v>
      </c>
      <c r="N477" s="57" t="s">
        <v>100</v>
      </c>
      <c r="O477" s="60" t="s">
        <v>224</v>
      </c>
      <c r="P477" s="205"/>
      <c r="Q477" s="4" t="s">
        <v>525</v>
      </c>
      <c r="R477" s="205" t="s">
        <v>196</v>
      </c>
      <c r="S477" s="139"/>
      <c r="T477" s="205" t="s">
        <v>30</v>
      </c>
      <c r="U477" s="208">
        <v>1</v>
      </c>
      <c r="V477" s="201">
        <v>10300800</v>
      </c>
      <c r="W477" s="201">
        <v>10300800</v>
      </c>
      <c r="X477" s="2">
        <f t="shared" si="24"/>
        <v>11536896.000000002</v>
      </c>
      <c r="Y477" s="201" t="s">
        <v>213</v>
      </c>
      <c r="Z477" s="211">
        <v>2015</v>
      </c>
      <c r="AA477" s="194" t="s">
        <v>505</v>
      </c>
      <c r="AB477" s="205" t="s">
        <v>256</v>
      </c>
      <c r="AC477" s="293"/>
      <c r="AD477" s="293"/>
      <c r="AE477" s="293"/>
      <c r="AF477" s="293"/>
    </row>
    <row r="478" spans="1:32" ht="165.95" customHeight="1">
      <c r="A478" s="143" t="s">
        <v>1151</v>
      </c>
      <c r="B478" s="55" t="s">
        <v>166</v>
      </c>
      <c r="C478" s="139" t="s">
        <v>214</v>
      </c>
      <c r="D478" s="139" t="s">
        <v>215</v>
      </c>
      <c r="E478" s="139" t="s">
        <v>216</v>
      </c>
      <c r="F478" s="139" t="s">
        <v>215</v>
      </c>
      <c r="G478" s="139" t="s">
        <v>216</v>
      </c>
      <c r="H478" s="210" t="s">
        <v>220</v>
      </c>
      <c r="I478" s="210" t="s">
        <v>221</v>
      </c>
      <c r="J478" s="139" t="s">
        <v>31</v>
      </c>
      <c r="K478" s="204">
        <v>100</v>
      </c>
      <c r="L478" s="56">
        <v>710000000</v>
      </c>
      <c r="M478" s="55" t="s">
        <v>61</v>
      </c>
      <c r="N478" s="57" t="s">
        <v>100</v>
      </c>
      <c r="O478" s="60" t="s">
        <v>225</v>
      </c>
      <c r="P478" s="205"/>
      <c r="Q478" s="4" t="s">
        <v>525</v>
      </c>
      <c r="R478" s="205" t="s">
        <v>196</v>
      </c>
      <c r="S478" s="139"/>
      <c r="T478" s="205" t="s">
        <v>30</v>
      </c>
      <c r="U478" s="208">
        <v>1</v>
      </c>
      <c r="V478" s="201">
        <v>10913964</v>
      </c>
      <c r="W478" s="201">
        <v>10913964</v>
      </c>
      <c r="X478" s="2">
        <f t="shared" si="24"/>
        <v>12223639.680000002</v>
      </c>
      <c r="Y478" s="201" t="s">
        <v>213</v>
      </c>
      <c r="Z478" s="211">
        <v>2015</v>
      </c>
      <c r="AA478" s="194" t="s">
        <v>505</v>
      </c>
      <c r="AB478" s="205" t="s">
        <v>256</v>
      </c>
      <c r="AC478" s="293"/>
      <c r="AD478" s="293"/>
      <c r="AE478" s="293"/>
      <c r="AF478" s="293"/>
    </row>
    <row r="479" spans="1:32" ht="165.95" customHeight="1">
      <c r="A479" s="143" t="s">
        <v>1150</v>
      </c>
      <c r="B479" s="55" t="s">
        <v>166</v>
      </c>
      <c r="C479" s="139" t="s">
        <v>214</v>
      </c>
      <c r="D479" s="139" t="s">
        <v>215</v>
      </c>
      <c r="E479" s="139" t="s">
        <v>216</v>
      </c>
      <c r="F479" s="139" t="s">
        <v>215</v>
      </c>
      <c r="G479" s="139" t="s">
        <v>216</v>
      </c>
      <c r="H479" s="210" t="s">
        <v>220</v>
      </c>
      <c r="I479" s="210" t="s">
        <v>221</v>
      </c>
      <c r="J479" s="139" t="s">
        <v>31</v>
      </c>
      <c r="K479" s="204">
        <v>100</v>
      </c>
      <c r="L479" s="56">
        <v>710000000</v>
      </c>
      <c r="M479" s="55" t="s">
        <v>61</v>
      </c>
      <c r="N479" s="57" t="s">
        <v>100</v>
      </c>
      <c r="O479" s="60" t="s">
        <v>226</v>
      </c>
      <c r="P479" s="205"/>
      <c r="Q479" s="4" t="s">
        <v>525</v>
      </c>
      <c r="R479" s="205" t="s">
        <v>196</v>
      </c>
      <c r="S479" s="139"/>
      <c r="T479" s="205" t="s">
        <v>30</v>
      </c>
      <c r="U479" s="208">
        <v>1</v>
      </c>
      <c r="V479" s="201">
        <v>18531316.800000001</v>
      </c>
      <c r="W479" s="201">
        <v>18531316.800000001</v>
      </c>
      <c r="X479" s="2">
        <f t="shared" si="24"/>
        <v>20755074.816000003</v>
      </c>
      <c r="Y479" s="201" t="s">
        <v>213</v>
      </c>
      <c r="Z479" s="211">
        <v>2015</v>
      </c>
      <c r="AA479" s="194" t="s">
        <v>505</v>
      </c>
      <c r="AB479" s="205" t="s">
        <v>256</v>
      </c>
      <c r="AC479" s="293"/>
      <c r="AD479" s="293"/>
      <c r="AE479" s="293"/>
      <c r="AF479" s="293"/>
    </row>
    <row r="480" spans="1:32" ht="165.95" customHeight="1">
      <c r="A480" s="143" t="s">
        <v>1149</v>
      </c>
      <c r="B480" s="55" t="s">
        <v>166</v>
      </c>
      <c r="C480" s="139" t="s">
        <v>214</v>
      </c>
      <c r="D480" s="139" t="s">
        <v>215</v>
      </c>
      <c r="E480" s="139" t="s">
        <v>216</v>
      </c>
      <c r="F480" s="139" t="s">
        <v>215</v>
      </c>
      <c r="G480" s="139" t="s">
        <v>216</v>
      </c>
      <c r="H480" s="210" t="s">
        <v>227</v>
      </c>
      <c r="I480" s="210" t="s">
        <v>228</v>
      </c>
      <c r="J480" s="139" t="s">
        <v>31</v>
      </c>
      <c r="K480" s="204">
        <v>100</v>
      </c>
      <c r="L480" s="56">
        <v>710000000</v>
      </c>
      <c r="M480" s="55" t="s">
        <v>61</v>
      </c>
      <c r="N480" s="57" t="s">
        <v>100</v>
      </c>
      <c r="O480" s="60" t="s">
        <v>229</v>
      </c>
      <c r="P480" s="205"/>
      <c r="Q480" s="4" t="s">
        <v>525</v>
      </c>
      <c r="R480" s="205" t="s">
        <v>196</v>
      </c>
      <c r="S480" s="139"/>
      <c r="T480" s="205" t="s">
        <v>30</v>
      </c>
      <c r="U480" s="208">
        <v>1</v>
      </c>
      <c r="V480" s="201">
        <v>3282936</v>
      </c>
      <c r="W480" s="201">
        <v>3282936</v>
      </c>
      <c r="X480" s="2">
        <f t="shared" si="24"/>
        <v>3676888.3200000003</v>
      </c>
      <c r="Y480" s="201" t="s">
        <v>213</v>
      </c>
      <c r="Z480" s="211">
        <v>2015</v>
      </c>
      <c r="AA480" s="194" t="s">
        <v>505</v>
      </c>
      <c r="AB480" s="205" t="s">
        <v>256</v>
      </c>
      <c r="AC480" s="293"/>
      <c r="AD480" s="293"/>
      <c r="AE480" s="293"/>
      <c r="AF480" s="293"/>
    </row>
    <row r="481" spans="1:32" ht="165.95" customHeight="1">
      <c r="A481" s="143" t="s">
        <v>1148</v>
      </c>
      <c r="B481" s="55" t="s">
        <v>166</v>
      </c>
      <c r="C481" s="139" t="s">
        <v>214</v>
      </c>
      <c r="D481" s="139" t="s">
        <v>215</v>
      </c>
      <c r="E481" s="139" t="s">
        <v>216</v>
      </c>
      <c r="F481" s="139" t="s">
        <v>215</v>
      </c>
      <c r="G481" s="139" t="s">
        <v>216</v>
      </c>
      <c r="H481" s="210" t="s">
        <v>230</v>
      </c>
      <c r="I481" s="210" t="s">
        <v>231</v>
      </c>
      <c r="J481" s="139" t="s">
        <v>31</v>
      </c>
      <c r="K481" s="204">
        <v>100</v>
      </c>
      <c r="L481" s="56">
        <v>710000000</v>
      </c>
      <c r="M481" s="55" t="s">
        <v>61</v>
      </c>
      <c r="N481" s="57" t="s">
        <v>100</v>
      </c>
      <c r="O481" s="60" t="s">
        <v>232</v>
      </c>
      <c r="P481" s="205"/>
      <c r="Q481" s="4" t="s">
        <v>525</v>
      </c>
      <c r="R481" s="205" t="s">
        <v>196</v>
      </c>
      <c r="S481" s="139"/>
      <c r="T481" s="205" t="s">
        <v>30</v>
      </c>
      <c r="U481" s="208">
        <v>1</v>
      </c>
      <c r="V481" s="201">
        <v>38513880</v>
      </c>
      <c r="W481" s="201">
        <v>38513880</v>
      </c>
      <c r="X481" s="2">
        <f t="shared" si="24"/>
        <v>43135545.600000001</v>
      </c>
      <c r="Y481" s="201" t="s">
        <v>213</v>
      </c>
      <c r="Z481" s="211">
        <v>2015</v>
      </c>
      <c r="AA481" s="194" t="s">
        <v>505</v>
      </c>
      <c r="AB481" s="205" t="s">
        <v>256</v>
      </c>
      <c r="AC481" s="293"/>
      <c r="AD481" s="293"/>
      <c r="AE481" s="293"/>
      <c r="AF481" s="293"/>
    </row>
    <row r="482" spans="1:32" ht="165.95" customHeight="1">
      <c r="A482" s="143" t="s">
        <v>1147</v>
      </c>
      <c r="B482" s="55" t="s">
        <v>166</v>
      </c>
      <c r="C482" s="139" t="s">
        <v>214</v>
      </c>
      <c r="D482" s="139" t="s">
        <v>215</v>
      </c>
      <c r="E482" s="139" t="s">
        <v>216</v>
      </c>
      <c r="F482" s="139" t="s">
        <v>215</v>
      </c>
      <c r="G482" s="139" t="s">
        <v>216</v>
      </c>
      <c r="H482" s="210" t="s">
        <v>220</v>
      </c>
      <c r="I482" s="210" t="s">
        <v>221</v>
      </c>
      <c r="J482" s="139" t="s">
        <v>31</v>
      </c>
      <c r="K482" s="204">
        <v>100</v>
      </c>
      <c r="L482" s="56">
        <v>710000000</v>
      </c>
      <c r="M482" s="55" t="s">
        <v>61</v>
      </c>
      <c r="N482" s="57" t="s">
        <v>100</v>
      </c>
      <c r="O482" s="60" t="s">
        <v>233</v>
      </c>
      <c r="P482" s="205"/>
      <c r="Q482" s="4" t="s">
        <v>525</v>
      </c>
      <c r="R482" s="205" t="s">
        <v>196</v>
      </c>
      <c r="S482" s="139"/>
      <c r="T482" s="205" t="s">
        <v>30</v>
      </c>
      <c r="U482" s="208">
        <v>1</v>
      </c>
      <c r="V482" s="201">
        <v>2993448</v>
      </c>
      <c r="W482" s="201">
        <v>2993448</v>
      </c>
      <c r="X482" s="2">
        <f t="shared" si="24"/>
        <v>3352661.7600000002</v>
      </c>
      <c r="Y482" s="201" t="s">
        <v>213</v>
      </c>
      <c r="Z482" s="211">
        <v>2015</v>
      </c>
      <c r="AA482" s="194" t="s">
        <v>505</v>
      </c>
      <c r="AB482" s="205" t="s">
        <v>256</v>
      </c>
      <c r="AC482" s="293"/>
      <c r="AD482" s="293"/>
      <c r="AE482" s="293"/>
      <c r="AF482" s="293"/>
    </row>
    <row r="483" spans="1:32" ht="165.95" customHeight="1">
      <c r="A483" s="143" t="s">
        <v>1146</v>
      </c>
      <c r="B483" s="55" t="s">
        <v>166</v>
      </c>
      <c r="C483" s="139" t="s">
        <v>214</v>
      </c>
      <c r="D483" s="139" t="s">
        <v>215</v>
      </c>
      <c r="E483" s="139" t="s">
        <v>216</v>
      </c>
      <c r="F483" s="139" t="s">
        <v>215</v>
      </c>
      <c r="G483" s="139" t="s">
        <v>216</v>
      </c>
      <c r="H483" s="210" t="s">
        <v>220</v>
      </c>
      <c r="I483" s="210" t="s">
        <v>221</v>
      </c>
      <c r="J483" s="139" t="s">
        <v>31</v>
      </c>
      <c r="K483" s="204">
        <v>100</v>
      </c>
      <c r="L483" s="56">
        <v>710000000</v>
      </c>
      <c r="M483" s="55" t="s">
        <v>61</v>
      </c>
      <c r="N483" s="57" t="s">
        <v>100</v>
      </c>
      <c r="O483" s="60" t="s">
        <v>234</v>
      </c>
      <c r="P483" s="205"/>
      <c r="Q483" s="4" t="s">
        <v>525</v>
      </c>
      <c r="R483" s="205" t="s">
        <v>196</v>
      </c>
      <c r="S483" s="139"/>
      <c r="T483" s="205" t="s">
        <v>30</v>
      </c>
      <c r="U483" s="208">
        <v>1</v>
      </c>
      <c r="V483" s="201">
        <v>10454424</v>
      </c>
      <c r="W483" s="201">
        <v>10454424</v>
      </c>
      <c r="X483" s="2">
        <f t="shared" si="24"/>
        <v>11708954.880000001</v>
      </c>
      <c r="Y483" s="201" t="s">
        <v>213</v>
      </c>
      <c r="Z483" s="211">
        <v>2015</v>
      </c>
      <c r="AA483" s="194" t="s">
        <v>505</v>
      </c>
      <c r="AB483" s="205" t="s">
        <v>256</v>
      </c>
      <c r="AC483" s="293"/>
      <c r="AD483" s="293"/>
      <c r="AE483" s="293"/>
      <c r="AF483" s="293"/>
    </row>
    <row r="484" spans="1:32" ht="165.95" customHeight="1">
      <c r="A484" s="143" t="s">
        <v>1145</v>
      </c>
      <c r="B484" s="55" t="s">
        <v>166</v>
      </c>
      <c r="C484" s="139" t="s">
        <v>214</v>
      </c>
      <c r="D484" s="139" t="s">
        <v>215</v>
      </c>
      <c r="E484" s="139" t="s">
        <v>216</v>
      </c>
      <c r="F484" s="139" t="s">
        <v>215</v>
      </c>
      <c r="G484" s="139" t="s">
        <v>216</v>
      </c>
      <c r="H484" s="210" t="s">
        <v>227</v>
      </c>
      <c r="I484" s="210" t="s">
        <v>235</v>
      </c>
      <c r="J484" s="139" t="s">
        <v>31</v>
      </c>
      <c r="K484" s="204">
        <v>100</v>
      </c>
      <c r="L484" s="56">
        <v>710000000</v>
      </c>
      <c r="M484" s="55" t="s">
        <v>61</v>
      </c>
      <c r="N484" s="57" t="s">
        <v>100</v>
      </c>
      <c r="O484" s="60" t="s">
        <v>236</v>
      </c>
      <c r="P484" s="205"/>
      <c r="Q484" s="4" t="s">
        <v>525</v>
      </c>
      <c r="R484" s="205" t="s">
        <v>196</v>
      </c>
      <c r="S484" s="139"/>
      <c r="T484" s="205" t="s">
        <v>30</v>
      </c>
      <c r="U484" s="208">
        <v>1</v>
      </c>
      <c r="V484" s="201">
        <v>2827392</v>
      </c>
      <c r="W484" s="201">
        <v>2827392</v>
      </c>
      <c r="X484" s="2">
        <f t="shared" si="24"/>
        <v>3166679.0400000005</v>
      </c>
      <c r="Y484" s="201" t="s">
        <v>213</v>
      </c>
      <c r="Z484" s="211">
        <v>2015</v>
      </c>
      <c r="AA484" s="194" t="s">
        <v>505</v>
      </c>
      <c r="AB484" s="205" t="s">
        <v>256</v>
      </c>
      <c r="AC484" s="293"/>
      <c r="AD484" s="293"/>
      <c r="AE484" s="293"/>
      <c r="AF484" s="293"/>
    </row>
    <row r="485" spans="1:32" ht="165.95" customHeight="1">
      <c r="A485" s="143" t="s">
        <v>1144</v>
      </c>
      <c r="B485" s="55" t="s">
        <v>166</v>
      </c>
      <c r="C485" s="139" t="s">
        <v>214</v>
      </c>
      <c r="D485" s="139" t="s">
        <v>215</v>
      </c>
      <c r="E485" s="139" t="s">
        <v>216</v>
      </c>
      <c r="F485" s="139" t="s">
        <v>215</v>
      </c>
      <c r="G485" s="139" t="s">
        <v>216</v>
      </c>
      <c r="H485" s="210" t="s">
        <v>237</v>
      </c>
      <c r="I485" s="210" t="s">
        <v>231</v>
      </c>
      <c r="J485" s="139" t="s">
        <v>31</v>
      </c>
      <c r="K485" s="204">
        <v>100</v>
      </c>
      <c r="L485" s="56">
        <v>710000000</v>
      </c>
      <c r="M485" s="55" t="s">
        <v>61</v>
      </c>
      <c r="N485" s="57" t="s">
        <v>100</v>
      </c>
      <c r="O485" s="60" t="s">
        <v>238</v>
      </c>
      <c r="P485" s="205"/>
      <c r="Q485" s="4" t="s">
        <v>525</v>
      </c>
      <c r="R485" s="205" t="s">
        <v>196</v>
      </c>
      <c r="S485" s="139"/>
      <c r="T485" s="205" t="s">
        <v>30</v>
      </c>
      <c r="U485" s="208">
        <v>1</v>
      </c>
      <c r="V485" s="201">
        <v>31631040</v>
      </c>
      <c r="W485" s="201">
        <v>31631040</v>
      </c>
      <c r="X485" s="2">
        <f t="shared" si="24"/>
        <v>35426764.800000004</v>
      </c>
      <c r="Y485" s="201" t="s">
        <v>213</v>
      </c>
      <c r="Z485" s="211">
        <v>2015</v>
      </c>
      <c r="AA485" s="194" t="s">
        <v>505</v>
      </c>
      <c r="AB485" s="205" t="s">
        <v>256</v>
      </c>
      <c r="AC485" s="293"/>
      <c r="AD485" s="293"/>
      <c r="AE485" s="293"/>
      <c r="AF485" s="293"/>
    </row>
    <row r="486" spans="1:32" ht="165.95" customHeight="1">
      <c r="A486" s="143" t="s">
        <v>1143</v>
      </c>
      <c r="B486" s="55" t="s">
        <v>166</v>
      </c>
      <c r="C486" s="139" t="s">
        <v>214</v>
      </c>
      <c r="D486" s="139" t="s">
        <v>215</v>
      </c>
      <c r="E486" s="139" t="s">
        <v>216</v>
      </c>
      <c r="F486" s="139" t="s">
        <v>215</v>
      </c>
      <c r="G486" s="139" t="s">
        <v>216</v>
      </c>
      <c r="H486" s="210" t="s">
        <v>217</v>
      </c>
      <c r="I486" s="210" t="s">
        <v>218</v>
      </c>
      <c r="J486" s="139" t="s">
        <v>31</v>
      </c>
      <c r="K486" s="204">
        <v>100</v>
      </c>
      <c r="L486" s="56">
        <v>710000000</v>
      </c>
      <c r="M486" s="55" t="s">
        <v>61</v>
      </c>
      <c r="N486" s="57" t="s">
        <v>100</v>
      </c>
      <c r="O486" s="60" t="s">
        <v>239</v>
      </c>
      <c r="P486" s="205"/>
      <c r="Q486" s="4" t="s">
        <v>525</v>
      </c>
      <c r="R486" s="205" t="s">
        <v>196</v>
      </c>
      <c r="S486" s="139"/>
      <c r="T486" s="205" t="s">
        <v>30</v>
      </c>
      <c r="U486" s="208">
        <v>1</v>
      </c>
      <c r="V486" s="201">
        <v>636252</v>
      </c>
      <c r="W486" s="201">
        <v>636252</v>
      </c>
      <c r="X486" s="2">
        <f t="shared" si="24"/>
        <v>712602.24000000011</v>
      </c>
      <c r="Y486" s="201" t="s">
        <v>213</v>
      </c>
      <c r="Z486" s="211">
        <v>2015</v>
      </c>
      <c r="AA486" s="194" t="s">
        <v>505</v>
      </c>
      <c r="AB486" s="205" t="s">
        <v>256</v>
      </c>
      <c r="AC486" s="293"/>
      <c r="AD486" s="293"/>
      <c r="AE486" s="293"/>
      <c r="AF486" s="293"/>
    </row>
    <row r="487" spans="1:32" ht="165.95" customHeight="1">
      <c r="A487" s="143" t="s">
        <v>1142</v>
      </c>
      <c r="B487" s="55" t="s">
        <v>166</v>
      </c>
      <c r="C487" s="139" t="s">
        <v>214</v>
      </c>
      <c r="D487" s="139" t="s">
        <v>215</v>
      </c>
      <c r="E487" s="139" t="s">
        <v>216</v>
      </c>
      <c r="F487" s="139" t="s">
        <v>215</v>
      </c>
      <c r="G487" s="139" t="s">
        <v>216</v>
      </c>
      <c r="H487" s="210" t="s">
        <v>217</v>
      </c>
      <c r="I487" s="210" t="s">
        <v>218</v>
      </c>
      <c r="J487" s="139" t="s">
        <v>31</v>
      </c>
      <c r="K487" s="204">
        <v>100</v>
      </c>
      <c r="L487" s="56">
        <v>710000000</v>
      </c>
      <c r="M487" s="55" t="s">
        <v>61</v>
      </c>
      <c r="N487" s="57" t="s">
        <v>100</v>
      </c>
      <c r="O487" s="60" t="s">
        <v>240</v>
      </c>
      <c r="P487" s="205"/>
      <c r="Q487" s="4" t="s">
        <v>525</v>
      </c>
      <c r="R487" s="205" t="s">
        <v>196</v>
      </c>
      <c r="S487" s="139"/>
      <c r="T487" s="205" t="s">
        <v>30</v>
      </c>
      <c r="U487" s="208">
        <v>1</v>
      </c>
      <c r="V487" s="201">
        <v>1645464</v>
      </c>
      <c r="W487" s="201">
        <v>1645464</v>
      </c>
      <c r="X487" s="2">
        <f t="shared" si="24"/>
        <v>1842919.6800000002</v>
      </c>
      <c r="Y487" s="201" t="s">
        <v>213</v>
      </c>
      <c r="Z487" s="211">
        <v>2015</v>
      </c>
      <c r="AA487" s="194" t="s">
        <v>505</v>
      </c>
      <c r="AB487" s="205" t="s">
        <v>256</v>
      </c>
      <c r="AC487" s="293"/>
      <c r="AD487" s="293"/>
      <c r="AE487" s="293"/>
      <c r="AF487" s="293"/>
    </row>
    <row r="488" spans="1:32" ht="165.95" customHeight="1">
      <c r="A488" s="143" t="s">
        <v>1141</v>
      </c>
      <c r="B488" s="55" t="s">
        <v>166</v>
      </c>
      <c r="C488" s="139" t="s">
        <v>214</v>
      </c>
      <c r="D488" s="139" t="s">
        <v>215</v>
      </c>
      <c r="E488" s="139" t="s">
        <v>216</v>
      </c>
      <c r="F488" s="139" t="s">
        <v>215</v>
      </c>
      <c r="G488" s="139" t="s">
        <v>216</v>
      </c>
      <c r="H488" s="210" t="s">
        <v>217</v>
      </c>
      <c r="I488" s="210" t="s">
        <v>218</v>
      </c>
      <c r="J488" s="139" t="s">
        <v>31</v>
      </c>
      <c r="K488" s="204">
        <v>100</v>
      </c>
      <c r="L488" s="56">
        <v>710000000</v>
      </c>
      <c r="M488" s="55" t="s">
        <v>61</v>
      </c>
      <c r="N488" s="57" t="s">
        <v>100</v>
      </c>
      <c r="O488" s="60" t="s">
        <v>241</v>
      </c>
      <c r="P488" s="205"/>
      <c r="Q488" s="4" t="s">
        <v>525</v>
      </c>
      <c r="R488" s="205" t="s">
        <v>196</v>
      </c>
      <c r="S488" s="139"/>
      <c r="T488" s="205" t="s">
        <v>30</v>
      </c>
      <c r="U488" s="208">
        <v>1</v>
      </c>
      <c r="V488" s="201">
        <v>717504</v>
      </c>
      <c r="W488" s="201">
        <v>717504</v>
      </c>
      <c r="X488" s="2">
        <f t="shared" si="24"/>
        <v>803604.4800000001</v>
      </c>
      <c r="Y488" s="201" t="s">
        <v>213</v>
      </c>
      <c r="Z488" s="211">
        <v>2015</v>
      </c>
      <c r="AA488" s="194" t="s">
        <v>505</v>
      </c>
      <c r="AB488" s="205" t="s">
        <v>256</v>
      </c>
      <c r="AC488" s="293"/>
      <c r="AD488" s="293"/>
      <c r="AE488" s="293"/>
      <c r="AF488" s="293"/>
    </row>
    <row r="489" spans="1:32" ht="165.95" customHeight="1">
      <c r="A489" s="143" t="s">
        <v>1140</v>
      </c>
      <c r="B489" s="55" t="s">
        <v>166</v>
      </c>
      <c r="C489" s="139" t="s">
        <v>214</v>
      </c>
      <c r="D489" s="139" t="s">
        <v>215</v>
      </c>
      <c r="E489" s="139" t="s">
        <v>216</v>
      </c>
      <c r="F489" s="139" t="s">
        <v>215</v>
      </c>
      <c r="G489" s="139" t="s">
        <v>216</v>
      </c>
      <c r="H489" s="210" t="s">
        <v>217</v>
      </c>
      <c r="I489" s="210" t="s">
        <v>218</v>
      </c>
      <c r="J489" s="139" t="s">
        <v>31</v>
      </c>
      <c r="K489" s="204">
        <v>100</v>
      </c>
      <c r="L489" s="56">
        <v>710000000</v>
      </c>
      <c r="M489" s="55" t="s">
        <v>61</v>
      </c>
      <c r="N489" s="57" t="s">
        <v>100</v>
      </c>
      <c r="O489" s="60" t="s">
        <v>242</v>
      </c>
      <c r="P489" s="205"/>
      <c r="Q489" s="4" t="s">
        <v>525</v>
      </c>
      <c r="R489" s="205" t="s">
        <v>196</v>
      </c>
      <c r="S489" s="139"/>
      <c r="T489" s="205" t="s">
        <v>30</v>
      </c>
      <c r="U489" s="208">
        <v>1</v>
      </c>
      <c r="V489" s="201">
        <v>1139304</v>
      </c>
      <c r="W489" s="201">
        <v>1139304</v>
      </c>
      <c r="X489" s="2">
        <f t="shared" si="24"/>
        <v>1276020.4800000002</v>
      </c>
      <c r="Y489" s="201" t="s">
        <v>213</v>
      </c>
      <c r="Z489" s="211">
        <v>2015</v>
      </c>
      <c r="AA489" s="194" t="s">
        <v>505</v>
      </c>
      <c r="AB489" s="205" t="s">
        <v>256</v>
      </c>
      <c r="AC489" s="293"/>
      <c r="AD489" s="293"/>
      <c r="AE489" s="293"/>
      <c r="AF489" s="293"/>
    </row>
    <row r="490" spans="1:32" ht="165.95" customHeight="1">
      <c r="A490" s="143" t="s">
        <v>1139</v>
      </c>
      <c r="B490" s="55" t="s">
        <v>166</v>
      </c>
      <c r="C490" s="139" t="s">
        <v>214</v>
      </c>
      <c r="D490" s="139" t="s">
        <v>215</v>
      </c>
      <c r="E490" s="139" t="s">
        <v>216</v>
      </c>
      <c r="F490" s="139" t="s">
        <v>215</v>
      </c>
      <c r="G490" s="139" t="s">
        <v>216</v>
      </c>
      <c r="H490" s="210" t="s">
        <v>217</v>
      </c>
      <c r="I490" s="210" t="s">
        <v>218</v>
      </c>
      <c r="J490" s="139" t="s">
        <v>31</v>
      </c>
      <c r="K490" s="204">
        <v>100</v>
      </c>
      <c r="L490" s="56">
        <v>710000000</v>
      </c>
      <c r="M490" s="55" t="s">
        <v>61</v>
      </c>
      <c r="N490" s="57" t="s">
        <v>100</v>
      </c>
      <c r="O490" s="60" t="s">
        <v>243</v>
      </c>
      <c r="P490" s="205"/>
      <c r="Q490" s="4" t="s">
        <v>525</v>
      </c>
      <c r="R490" s="205" t="s">
        <v>196</v>
      </c>
      <c r="S490" s="139"/>
      <c r="T490" s="205" t="s">
        <v>30</v>
      </c>
      <c r="U490" s="208">
        <v>1</v>
      </c>
      <c r="V490" s="201">
        <v>1254388.8</v>
      </c>
      <c r="W490" s="201">
        <v>1254388.8</v>
      </c>
      <c r="X490" s="2">
        <f t="shared" si="24"/>
        <v>1404915.4560000002</v>
      </c>
      <c r="Y490" s="201" t="s">
        <v>213</v>
      </c>
      <c r="Z490" s="211">
        <v>2015</v>
      </c>
      <c r="AA490" s="194" t="s">
        <v>505</v>
      </c>
      <c r="AB490" s="205" t="s">
        <v>256</v>
      </c>
      <c r="AC490" s="293"/>
      <c r="AD490" s="293"/>
      <c r="AE490" s="293"/>
      <c r="AF490" s="293"/>
    </row>
    <row r="491" spans="1:32" ht="165.95" customHeight="1">
      <c r="A491" s="143" t="s">
        <v>1138</v>
      </c>
      <c r="B491" s="55" t="s">
        <v>166</v>
      </c>
      <c r="C491" s="139" t="s">
        <v>214</v>
      </c>
      <c r="D491" s="139" t="s">
        <v>215</v>
      </c>
      <c r="E491" s="139" t="s">
        <v>216</v>
      </c>
      <c r="F491" s="139" t="s">
        <v>215</v>
      </c>
      <c r="G491" s="139" t="s">
        <v>216</v>
      </c>
      <c r="H491" s="210" t="s">
        <v>217</v>
      </c>
      <c r="I491" s="210" t="s">
        <v>218</v>
      </c>
      <c r="J491" s="139" t="s">
        <v>31</v>
      </c>
      <c r="K491" s="204">
        <v>100</v>
      </c>
      <c r="L491" s="56">
        <v>710000000</v>
      </c>
      <c r="M491" s="55" t="s">
        <v>61</v>
      </c>
      <c r="N491" s="57" t="s">
        <v>100</v>
      </c>
      <c r="O491" s="60" t="s">
        <v>244</v>
      </c>
      <c r="P491" s="205"/>
      <c r="Q491" s="4" t="s">
        <v>525</v>
      </c>
      <c r="R491" s="205" t="s">
        <v>196</v>
      </c>
      <c r="S491" s="139"/>
      <c r="T491" s="205" t="s">
        <v>30</v>
      </c>
      <c r="U491" s="208">
        <v>1</v>
      </c>
      <c r="V491" s="201">
        <v>832056</v>
      </c>
      <c r="W491" s="201">
        <v>832056</v>
      </c>
      <c r="X491" s="2">
        <f t="shared" si="24"/>
        <v>931902.72000000009</v>
      </c>
      <c r="Y491" s="201" t="s">
        <v>213</v>
      </c>
      <c r="Z491" s="139" t="s">
        <v>197</v>
      </c>
      <c r="AA491" s="194" t="s">
        <v>505</v>
      </c>
      <c r="AB491" s="205" t="s">
        <v>256</v>
      </c>
      <c r="AC491" s="293"/>
      <c r="AD491" s="293"/>
      <c r="AE491" s="293"/>
      <c r="AF491" s="293"/>
    </row>
    <row r="492" spans="1:32" ht="165.95" customHeight="1">
      <c r="A492" s="143" t="s">
        <v>1137</v>
      </c>
      <c r="B492" s="55" t="s">
        <v>166</v>
      </c>
      <c r="C492" s="139" t="s">
        <v>214</v>
      </c>
      <c r="D492" s="139" t="s">
        <v>215</v>
      </c>
      <c r="E492" s="139" t="s">
        <v>216</v>
      </c>
      <c r="F492" s="139" t="s">
        <v>215</v>
      </c>
      <c r="G492" s="139" t="s">
        <v>216</v>
      </c>
      <c r="H492" s="210" t="s">
        <v>217</v>
      </c>
      <c r="I492" s="210" t="s">
        <v>218</v>
      </c>
      <c r="J492" s="139" t="s">
        <v>31</v>
      </c>
      <c r="K492" s="204">
        <v>100</v>
      </c>
      <c r="L492" s="56">
        <v>710000000</v>
      </c>
      <c r="M492" s="55" t="s">
        <v>61</v>
      </c>
      <c r="N492" s="57" t="s">
        <v>100</v>
      </c>
      <c r="O492" s="60" t="s">
        <v>245</v>
      </c>
      <c r="P492" s="205"/>
      <c r="Q492" s="4" t="s">
        <v>525</v>
      </c>
      <c r="R492" s="205" t="s">
        <v>196</v>
      </c>
      <c r="S492" s="139"/>
      <c r="T492" s="205" t="s">
        <v>30</v>
      </c>
      <c r="U492" s="208">
        <v>1</v>
      </c>
      <c r="V492" s="201">
        <v>2289264</v>
      </c>
      <c r="W492" s="201">
        <v>2289264</v>
      </c>
      <c r="X492" s="2">
        <f t="shared" si="24"/>
        <v>2563975.6800000002</v>
      </c>
      <c r="Y492" s="201" t="s">
        <v>213</v>
      </c>
      <c r="Z492" s="211">
        <v>2015</v>
      </c>
      <c r="AA492" s="194" t="s">
        <v>505</v>
      </c>
      <c r="AB492" s="205" t="s">
        <v>256</v>
      </c>
      <c r="AC492" s="293"/>
      <c r="AD492" s="293"/>
      <c r="AE492" s="293"/>
      <c r="AF492" s="293"/>
    </row>
    <row r="493" spans="1:32" ht="165.95" customHeight="1">
      <c r="A493" s="143" t="s">
        <v>1136</v>
      </c>
      <c r="B493" s="55" t="s">
        <v>166</v>
      </c>
      <c r="C493" s="139" t="s">
        <v>214</v>
      </c>
      <c r="D493" s="139" t="s">
        <v>215</v>
      </c>
      <c r="E493" s="139" t="s">
        <v>216</v>
      </c>
      <c r="F493" s="139" t="s">
        <v>215</v>
      </c>
      <c r="G493" s="139" t="s">
        <v>216</v>
      </c>
      <c r="H493" s="210" t="s">
        <v>217</v>
      </c>
      <c r="I493" s="210" t="s">
        <v>218</v>
      </c>
      <c r="J493" s="139" t="s">
        <v>31</v>
      </c>
      <c r="K493" s="204">
        <v>100</v>
      </c>
      <c r="L493" s="56">
        <v>710000000</v>
      </c>
      <c r="M493" s="55" t="s">
        <v>61</v>
      </c>
      <c r="N493" s="57" t="s">
        <v>100</v>
      </c>
      <c r="O493" s="60" t="s">
        <v>246</v>
      </c>
      <c r="P493" s="205"/>
      <c r="Q493" s="4" t="s">
        <v>525</v>
      </c>
      <c r="R493" s="205" t="s">
        <v>196</v>
      </c>
      <c r="S493" s="139"/>
      <c r="T493" s="205" t="s">
        <v>30</v>
      </c>
      <c r="U493" s="208">
        <v>1</v>
      </c>
      <c r="V493" s="201">
        <v>1840824</v>
      </c>
      <c r="W493" s="201">
        <v>1840824</v>
      </c>
      <c r="X493" s="2">
        <f t="shared" si="24"/>
        <v>2061722.8800000001</v>
      </c>
      <c r="Y493" s="201" t="s">
        <v>213</v>
      </c>
      <c r="Z493" s="211">
        <v>2015</v>
      </c>
      <c r="AA493" s="194" t="s">
        <v>505</v>
      </c>
      <c r="AB493" s="205" t="s">
        <v>256</v>
      </c>
      <c r="AC493" s="293"/>
      <c r="AD493" s="293"/>
      <c r="AE493" s="293"/>
      <c r="AF493" s="293"/>
    </row>
    <row r="494" spans="1:32" ht="165.95" customHeight="1">
      <c r="A494" s="143" t="s">
        <v>1135</v>
      </c>
      <c r="B494" s="55" t="s">
        <v>166</v>
      </c>
      <c r="C494" s="139" t="s">
        <v>214</v>
      </c>
      <c r="D494" s="139" t="s">
        <v>215</v>
      </c>
      <c r="E494" s="139" t="s">
        <v>216</v>
      </c>
      <c r="F494" s="139" t="s">
        <v>215</v>
      </c>
      <c r="G494" s="139" t="s">
        <v>216</v>
      </c>
      <c r="H494" s="210" t="s">
        <v>217</v>
      </c>
      <c r="I494" s="210" t="s">
        <v>218</v>
      </c>
      <c r="J494" s="139" t="s">
        <v>31</v>
      </c>
      <c r="K494" s="204">
        <v>100</v>
      </c>
      <c r="L494" s="56">
        <v>710000000</v>
      </c>
      <c r="M494" s="55" t="s">
        <v>61</v>
      </c>
      <c r="N494" s="57" t="s">
        <v>100</v>
      </c>
      <c r="O494" s="60" t="s">
        <v>247</v>
      </c>
      <c r="P494" s="205"/>
      <c r="Q494" s="4" t="s">
        <v>525</v>
      </c>
      <c r="R494" s="205" t="s">
        <v>196</v>
      </c>
      <c r="S494" s="139"/>
      <c r="T494" s="205" t="s">
        <v>30</v>
      </c>
      <c r="U494" s="208">
        <v>1</v>
      </c>
      <c r="V494" s="201">
        <v>4537680</v>
      </c>
      <c r="W494" s="201">
        <v>4537680</v>
      </c>
      <c r="X494" s="2">
        <f t="shared" si="24"/>
        <v>5082201.6000000006</v>
      </c>
      <c r="Y494" s="201" t="s">
        <v>213</v>
      </c>
      <c r="Z494" s="211">
        <v>2015</v>
      </c>
      <c r="AA494" s="194" t="s">
        <v>505</v>
      </c>
      <c r="AB494" s="205" t="s">
        <v>256</v>
      </c>
      <c r="AC494" s="293"/>
      <c r="AD494" s="293"/>
      <c r="AE494" s="293"/>
      <c r="AF494" s="293"/>
    </row>
    <row r="495" spans="1:32" ht="165.95" customHeight="1">
      <c r="A495" s="143" t="s">
        <v>1134</v>
      </c>
      <c r="B495" s="55" t="s">
        <v>166</v>
      </c>
      <c r="C495" s="139" t="s">
        <v>214</v>
      </c>
      <c r="D495" s="139" t="s">
        <v>215</v>
      </c>
      <c r="E495" s="139" t="s">
        <v>216</v>
      </c>
      <c r="F495" s="139" t="s">
        <v>215</v>
      </c>
      <c r="G495" s="139" t="s">
        <v>216</v>
      </c>
      <c r="H495" s="210" t="s">
        <v>230</v>
      </c>
      <c r="I495" s="210" t="s">
        <v>231</v>
      </c>
      <c r="J495" s="139" t="s">
        <v>31</v>
      </c>
      <c r="K495" s="204">
        <v>100</v>
      </c>
      <c r="L495" s="56">
        <v>710000000</v>
      </c>
      <c r="M495" s="55" t="s">
        <v>61</v>
      </c>
      <c r="N495" s="57" t="s">
        <v>100</v>
      </c>
      <c r="O495" s="60" t="s">
        <v>248</v>
      </c>
      <c r="P495" s="205"/>
      <c r="Q495" s="4" t="s">
        <v>525</v>
      </c>
      <c r="R495" s="205" t="s">
        <v>196</v>
      </c>
      <c r="S495" s="139"/>
      <c r="T495" s="205" t="s">
        <v>30</v>
      </c>
      <c r="U495" s="208">
        <v>1</v>
      </c>
      <c r="V495" s="201">
        <v>16501320</v>
      </c>
      <c r="W495" s="201">
        <v>16501320</v>
      </c>
      <c r="X495" s="2">
        <f t="shared" si="24"/>
        <v>18481478.400000002</v>
      </c>
      <c r="Y495" s="201" t="s">
        <v>213</v>
      </c>
      <c r="Z495" s="211">
        <v>2015</v>
      </c>
      <c r="AA495" s="194" t="s">
        <v>505</v>
      </c>
      <c r="AB495" s="205" t="s">
        <v>256</v>
      </c>
      <c r="AC495" s="293"/>
      <c r="AD495" s="293"/>
      <c r="AE495" s="293"/>
      <c r="AF495" s="293"/>
    </row>
    <row r="496" spans="1:32" ht="165.95" customHeight="1">
      <c r="A496" s="143" t="s">
        <v>1133</v>
      </c>
      <c r="B496" s="55" t="s">
        <v>166</v>
      </c>
      <c r="C496" s="139" t="s">
        <v>214</v>
      </c>
      <c r="D496" s="139" t="s">
        <v>215</v>
      </c>
      <c r="E496" s="139" t="s">
        <v>216</v>
      </c>
      <c r="F496" s="139" t="s">
        <v>215</v>
      </c>
      <c r="G496" s="139" t="s">
        <v>216</v>
      </c>
      <c r="H496" s="210" t="s">
        <v>249</v>
      </c>
      <c r="I496" s="210" t="s">
        <v>342</v>
      </c>
      <c r="J496" s="139" t="s">
        <v>31</v>
      </c>
      <c r="K496" s="204">
        <v>100</v>
      </c>
      <c r="L496" s="56">
        <v>710000000</v>
      </c>
      <c r="M496" s="55" t="s">
        <v>61</v>
      </c>
      <c r="N496" s="57" t="s">
        <v>100</v>
      </c>
      <c r="O496" s="60" t="s">
        <v>250</v>
      </c>
      <c r="P496" s="205"/>
      <c r="Q496" s="4" t="s">
        <v>525</v>
      </c>
      <c r="R496" s="205" t="s">
        <v>196</v>
      </c>
      <c r="S496" s="139"/>
      <c r="T496" s="205" t="s">
        <v>30</v>
      </c>
      <c r="U496" s="208">
        <v>1</v>
      </c>
      <c r="V496" s="201">
        <v>88315356</v>
      </c>
      <c r="W496" s="201">
        <v>88315356</v>
      </c>
      <c r="X496" s="2">
        <f t="shared" si="24"/>
        <v>98913198.720000014</v>
      </c>
      <c r="Y496" s="201" t="s">
        <v>213</v>
      </c>
      <c r="Z496" s="211">
        <v>2015</v>
      </c>
      <c r="AA496" s="194" t="s">
        <v>505</v>
      </c>
      <c r="AB496" s="205" t="s">
        <v>256</v>
      </c>
      <c r="AC496" s="293"/>
      <c r="AD496" s="293"/>
      <c r="AE496" s="293"/>
      <c r="AF496" s="293"/>
    </row>
    <row r="497" spans="1:32" ht="165.95" customHeight="1">
      <c r="A497" s="143" t="s">
        <v>1132</v>
      </c>
      <c r="B497" s="55" t="s">
        <v>166</v>
      </c>
      <c r="C497" s="139" t="s">
        <v>214</v>
      </c>
      <c r="D497" s="139" t="s">
        <v>215</v>
      </c>
      <c r="E497" s="139" t="s">
        <v>216</v>
      </c>
      <c r="F497" s="139" t="s">
        <v>215</v>
      </c>
      <c r="G497" s="139" t="s">
        <v>216</v>
      </c>
      <c r="H497" s="210" t="s">
        <v>251</v>
      </c>
      <c r="I497" s="210" t="s">
        <v>252</v>
      </c>
      <c r="J497" s="139" t="s">
        <v>31</v>
      </c>
      <c r="K497" s="204">
        <v>100</v>
      </c>
      <c r="L497" s="56">
        <v>710000000</v>
      </c>
      <c r="M497" s="55" t="s">
        <v>61</v>
      </c>
      <c r="N497" s="57" t="s">
        <v>100</v>
      </c>
      <c r="O497" s="149" t="s">
        <v>141</v>
      </c>
      <c r="P497" s="205"/>
      <c r="Q497" s="4" t="s">
        <v>525</v>
      </c>
      <c r="R497" s="205" t="s">
        <v>196</v>
      </c>
      <c r="S497" s="139"/>
      <c r="T497" s="205" t="s">
        <v>30</v>
      </c>
      <c r="U497" s="208">
        <v>1</v>
      </c>
      <c r="V497" s="201">
        <v>176958156</v>
      </c>
      <c r="W497" s="201">
        <v>176958156</v>
      </c>
      <c r="X497" s="2">
        <f t="shared" si="24"/>
        <v>198193134.72000003</v>
      </c>
      <c r="Y497" s="201" t="s">
        <v>213</v>
      </c>
      <c r="Z497" s="211">
        <v>2015</v>
      </c>
      <c r="AA497" s="194" t="s">
        <v>505</v>
      </c>
      <c r="AB497" s="205" t="s">
        <v>256</v>
      </c>
      <c r="AC497" s="293"/>
      <c r="AD497" s="293"/>
      <c r="AE497" s="293"/>
      <c r="AF497" s="293"/>
    </row>
    <row r="498" spans="1:32" ht="165.95" customHeight="1">
      <c r="A498" s="143" t="s">
        <v>1131</v>
      </c>
      <c r="B498" s="55" t="s">
        <v>166</v>
      </c>
      <c r="C498" s="139" t="s">
        <v>214</v>
      </c>
      <c r="D498" s="139" t="s">
        <v>215</v>
      </c>
      <c r="E498" s="139" t="s">
        <v>216</v>
      </c>
      <c r="F498" s="139" t="s">
        <v>215</v>
      </c>
      <c r="G498" s="139" t="s">
        <v>216</v>
      </c>
      <c r="H498" s="210" t="s">
        <v>217</v>
      </c>
      <c r="I498" s="210" t="s">
        <v>218</v>
      </c>
      <c r="J498" s="139" t="s">
        <v>31</v>
      </c>
      <c r="K498" s="204">
        <v>100</v>
      </c>
      <c r="L498" s="56">
        <v>710000000</v>
      </c>
      <c r="M498" s="55" t="s">
        <v>61</v>
      </c>
      <c r="N498" s="57" t="s">
        <v>100</v>
      </c>
      <c r="O498" s="60" t="s">
        <v>253</v>
      </c>
      <c r="P498" s="205"/>
      <c r="Q498" s="4" t="s">
        <v>525</v>
      </c>
      <c r="R498" s="205" t="s">
        <v>196</v>
      </c>
      <c r="S498" s="139"/>
      <c r="T498" s="205" t="s">
        <v>30</v>
      </c>
      <c r="U498" s="208">
        <v>1</v>
      </c>
      <c r="V498" s="201">
        <v>3996000</v>
      </c>
      <c r="W498" s="201">
        <v>3996000</v>
      </c>
      <c r="X498" s="2">
        <f t="shared" si="24"/>
        <v>4475520</v>
      </c>
      <c r="Y498" s="201" t="s">
        <v>213</v>
      </c>
      <c r="Z498" s="211">
        <v>2015</v>
      </c>
      <c r="AA498" s="194" t="s">
        <v>505</v>
      </c>
      <c r="AB498" s="205" t="s">
        <v>256</v>
      </c>
      <c r="AC498" s="293"/>
      <c r="AD498" s="293"/>
      <c r="AE498" s="293"/>
      <c r="AF498" s="293"/>
    </row>
    <row r="499" spans="1:32" ht="165.95" customHeight="1">
      <c r="A499" s="143" t="s">
        <v>1130</v>
      </c>
      <c r="B499" s="55" t="s">
        <v>166</v>
      </c>
      <c r="C499" s="139" t="s">
        <v>214</v>
      </c>
      <c r="D499" s="139" t="s">
        <v>215</v>
      </c>
      <c r="E499" s="139" t="s">
        <v>216</v>
      </c>
      <c r="F499" s="139" t="s">
        <v>215</v>
      </c>
      <c r="G499" s="139" t="s">
        <v>216</v>
      </c>
      <c r="H499" s="210" t="s">
        <v>249</v>
      </c>
      <c r="I499" s="210" t="s">
        <v>254</v>
      </c>
      <c r="J499" s="139" t="s">
        <v>31</v>
      </c>
      <c r="K499" s="204">
        <v>100</v>
      </c>
      <c r="L499" s="56">
        <v>710000000</v>
      </c>
      <c r="M499" s="55" t="s">
        <v>61</v>
      </c>
      <c r="N499" s="57" t="s">
        <v>100</v>
      </c>
      <c r="O499" s="60" t="s">
        <v>255</v>
      </c>
      <c r="P499" s="205"/>
      <c r="Q499" s="4" t="s">
        <v>525</v>
      </c>
      <c r="R499" s="205" t="s">
        <v>196</v>
      </c>
      <c r="S499" s="139"/>
      <c r="T499" s="205" t="s">
        <v>30</v>
      </c>
      <c r="U499" s="208">
        <v>1</v>
      </c>
      <c r="V499" s="201">
        <v>30176664</v>
      </c>
      <c r="W499" s="201">
        <v>30176664</v>
      </c>
      <c r="X499" s="2">
        <f t="shared" si="24"/>
        <v>33797863.68</v>
      </c>
      <c r="Y499" s="201" t="s">
        <v>213</v>
      </c>
      <c r="Z499" s="211">
        <v>2015</v>
      </c>
      <c r="AA499" s="194" t="s">
        <v>505</v>
      </c>
      <c r="AB499" s="205" t="s">
        <v>256</v>
      </c>
      <c r="AC499" s="293"/>
      <c r="AD499" s="293"/>
      <c r="AE499" s="293"/>
      <c r="AF499" s="293"/>
    </row>
    <row r="500" spans="1:32" ht="165.95" customHeight="1">
      <c r="A500" s="143" t="s">
        <v>1129</v>
      </c>
      <c r="B500" s="55" t="s">
        <v>166</v>
      </c>
      <c r="C500" s="139" t="s">
        <v>257</v>
      </c>
      <c r="D500" s="139" t="s">
        <v>258</v>
      </c>
      <c r="E500" s="139" t="s">
        <v>259</v>
      </c>
      <c r="F500" s="139" t="s">
        <v>260</v>
      </c>
      <c r="G500" s="139" t="s">
        <v>261</v>
      </c>
      <c r="H500" s="210" t="s">
        <v>262</v>
      </c>
      <c r="I500" s="210" t="s">
        <v>263</v>
      </c>
      <c r="J500" s="139" t="s">
        <v>31</v>
      </c>
      <c r="K500" s="204">
        <v>78</v>
      </c>
      <c r="L500" s="56">
        <v>710000000</v>
      </c>
      <c r="M500" s="55" t="s">
        <v>61</v>
      </c>
      <c r="N500" s="57" t="s">
        <v>100</v>
      </c>
      <c r="O500" s="60" t="s">
        <v>195</v>
      </c>
      <c r="P500" s="205"/>
      <c r="Q500" s="4" t="s">
        <v>525</v>
      </c>
      <c r="R500" s="205" t="s">
        <v>196</v>
      </c>
      <c r="S500" s="139"/>
      <c r="T500" s="205" t="s">
        <v>30</v>
      </c>
      <c r="U500" s="206">
        <v>1</v>
      </c>
      <c r="V500" s="201">
        <v>51624440.149999999</v>
      </c>
      <c r="W500" s="201">
        <v>51624440.149999999</v>
      </c>
      <c r="X500" s="2">
        <f t="shared" si="24"/>
        <v>57819372.968000002</v>
      </c>
      <c r="Y500" s="201" t="s">
        <v>213</v>
      </c>
      <c r="Z500" s="211">
        <v>2015</v>
      </c>
      <c r="AA500" s="194" t="s">
        <v>505</v>
      </c>
      <c r="AB500" s="205" t="s">
        <v>256</v>
      </c>
      <c r="AC500" s="293"/>
      <c r="AD500" s="293"/>
      <c r="AE500" s="293"/>
      <c r="AF500" s="293"/>
    </row>
    <row r="501" spans="1:32" s="274" customFormat="1" ht="165.95" customHeight="1">
      <c r="A501" s="261" t="s">
        <v>1460</v>
      </c>
      <c r="B501" s="262" t="s">
        <v>56</v>
      </c>
      <c r="C501" s="263" t="s">
        <v>272</v>
      </c>
      <c r="D501" s="263" t="s">
        <v>273</v>
      </c>
      <c r="E501" s="263" t="s">
        <v>274</v>
      </c>
      <c r="F501" s="263" t="s">
        <v>273</v>
      </c>
      <c r="G501" s="263" t="s">
        <v>274</v>
      </c>
      <c r="H501" s="263" t="s">
        <v>275</v>
      </c>
      <c r="I501" s="263" t="s">
        <v>276</v>
      </c>
      <c r="J501" s="264" t="s">
        <v>31</v>
      </c>
      <c r="K501" s="265">
        <v>100</v>
      </c>
      <c r="L501" s="301">
        <v>710000000</v>
      </c>
      <c r="M501" s="262" t="s">
        <v>61</v>
      </c>
      <c r="N501" s="267" t="s">
        <v>100</v>
      </c>
      <c r="O501" s="264" t="s">
        <v>195</v>
      </c>
      <c r="P501" s="264"/>
      <c r="Q501" s="268" t="s">
        <v>525</v>
      </c>
      <c r="R501" s="263" t="s">
        <v>277</v>
      </c>
      <c r="S501" s="263"/>
      <c r="T501" s="263" t="s">
        <v>86</v>
      </c>
      <c r="U501" s="263">
        <v>1</v>
      </c>
      <c r="V501" s="302">
        <v>726048.77</v>
      </c>
      <c r="W501" s="302">
        <v>0</v>
      </c>
      <c r="X501" s="444">
        <f t="shared" si="24"/>
        <v>0</v>
      </c>
      <c r="Y501" s="271" t="s">
        <v>85</v>
      </c>
      <c r="Z501" s="272">
        <v>2015</v>
      </c>
      <c r="AA501" s="273" t="s">
        <v>509</v>
      </c>
      <c r="AB501" s="272" t="s">
        <v>278</v>
      </c>
      <c r="AC501" s="298"/>
      <c r="AD501" s="298"/>
      <c r="AE501" s="298"/>
      <c r="AF501" s="298"/>
    </row>
    <row r="502" spans="1:32" s="349" customFormat="1" ht="165.95" customHeight="1">
      <c r="A502" s="347" t="s">
        <v>1499</v>
      </c>
      <c r="B502" s="347" t="s">
        <v>56</v>
      </c>
      <c r="C502" s="334" t="s">
        <v>272</v>
      </c>
      <c r="D502" s="334" t="s">
        <v>273</v>
      </c>
      <c r="E502" s="334" t="s">
        <v>274</v>
      </c>
      <c r="F502" s="334" t="s">
        <v>273</v>
      </c>
      <c r="G502" s="334" t="s">
        <v>274</v>
      </c>
      <c r="H502" s="334" t="s">
        <v>275</v>
      </c>
      <c r="I502" s="334" t="s">
        <v>276</v>
      </c>
      <c r="J502" s="323" t="s">
        <v>31</v>
      </c>
      <c r="K502" s="343">
        <v>100</v>
      </c>
      <c r="L502" s="347">
        <v>710000000</v>
      </c>
      <c r="M502" s="347" t="s">
        <v>61</v>
      </c>
      <c r="N502" s="333" t="s">
        <v>1487</v>
      </c>
      <c r="O502" s="323" t="s">
        <v>195</v>
      </c>
      <c r="P502" s="323"/>
      <c r="Q502" s="344" t="s">
        <v>525</v>
      </c>
      <c r="R502" s="334" t="s">
        <v>277</v>
      </c>
      <c r="S502" s="334"/>
      <c r="T502" s="334" t="s">
        <v>86</v>
      </c>
      <c r="U502" s="339">
        <v>1</v>
      </c>
      <c r="V502" s="299">
        <v>278226.42</v>
      </c>
      <c r="W502" s="299">
        <v>278226.42</v>
      </c>
      <c r="X502" s="2">
        <f t="shared" si="24"/>
        <v>311613.59039999999</v>
      </c>
      <c r="Y502" s="341" t="s">
        <v>85</v>
      </c>
      <c r="Z502" s="342">
        <v>2015</v>
      </c>
      <c r="AA502" s="342" t="s">
        <v>509</v>
      </c>
      <c r="AB502" s="275" t="s">
        <v>278</v>
      </c>
      <c r="AC502" s="348"/>
      <c r="AD502" s="348"/>
      <c r="AE502" s="348"/>
      <c r="AF502" s="348"/>
    </row>
    <row r="503" spans="1:32" ht="165.95" customHeight="1">
      <c r="A503" s="143" t="s">
        <v>1128</v>
      </c>
      <c r="B503" s="84" t="s">
        <v>56</v>
      </c>
      <c r="C503" s="212" t="s">
        <v>272</v>
      </c>
      <c r="D503" s="212" t="s">
        <v>273</v>
      </c>
      <c r="E503" s="212" t="s">
        <v>274</v>
      </c>
      <c r="F503" s="212" t="s">
        <v>273</v>
      </c>
      <c r="G503" s="212" t="s">
        <v>274</v>
      </c>
      <c r="H503" s="212" t="s">
        <v>275</v>
      </c>
      <c r="I503" s="212" t="s">
        <v>276</v>
      </c>
      <c r="J503" s="203" t="s">
        <v>31</v>
      </c>
      <c r="K503" s="213">
        <v>100</v>
      </c>
      <c r="L503" s="218">
        <v>231010000</v>
      </c>
      <c r="M503" s="218" t="s">
        <v>97</v>
      </c>
      <c r="N503" s="57" t="s">
        <v>100</v>
      </c>
      <c r="O503" s="203" t="s">
        <v>212</v>
      </c>
      <c r="P503" s="219"/>
      <c r="Q503" s="4" t="s">
        <v>525</v>
      </c>
      <c r="R503" s="212" t="s">
        <v>277</v>
      </c>
      <c r="S503" s="220"/>
      <c r="T503" s="212" t="s">
        <v>86</v>
      </c>
      <c r="U503" s="214">
        <v>1</v>
      </c>
      <c r="V503" s="215">
        <v>66000.59</v>
      </c>
      <c r="W503" s="215">
        <v>66000.59</v>
      </c>
      <c r="X503" s="2">
        <f t="shared" si="24"/>
        <v>73920.660799999998</v>
      </c>
      <c r="Y503" s="175" t="s">
        <v>85</v>
      </c>
      <c r="Z503" s="216">
        <v>2015</v>
      </c>
      <c r="AA503" s="217" t="s">
        <v>509</v>
      </c>
      <c r="AB503" s="216" t="s">
        <v>278</v>
      </c>
      <c r="AC503" s="293"/>
      <c r="AD503" s="293"/>
      <c r="AE503" s="293"/>
      <c r="AF503" s="293"/>
    </row>
    <row r="504" spans="1:32" ht="165.95" customHeight="1">
      <c r="A504" s="143" t="s">
        <v>1127</v>
      </c>
      <c r="B504" s="84" t="s">
        <v>56</v>
      </c>
      <c r="C504" s="212" t="s">
        <v>272</v>
      </c>
      <c r="D504" s="212" t="s">
        <v>273</v>
      </c>
      <c r="E504" s="212" t="s">
        <v>274</v>
      </c>
      <c r="F504" s="212" t="s">
        <v>273</v>
      </c>
      <c r="G504" s="212" t="s">
        <v>274</v>
      </c>
      <c r="H504" s="212" t="s">
        <v>275</v>
      </c>
      <c r="I504" s="212" t="s">
        <v>276</v>
      </c>
      <c r="J504" s="203" t="s">
        <v>31</v>
      </c>
      <c r="K504" s="213">
        <v>100</v>
      </c>
      <c r="L504" s="221">
        <v>471010000</v>
      </c>
      <c r="M504" s="221" t="s">
        <v>96</v>
      </c>
      <c r="N504" s="57" t="s">
        <v>100</v>
      </c>
      <c r="O504" s="203" t="s">
        <v>198</v>
      </c>
      <c r="P504" s="212"/>
      <c r="Q504" s="4" t="s">
        <v>525</v>
      </c>
      <c r="R504" s="212" t="s">
        <v>277</v>
      </c>
      <c r="S504" s="220"/>
      <c r="T504" s="212" t="s">
        <v>86</v>
      </c>
      <c r="U504" s="214">
        <v>1</v>
      </c>
      <c r="V504" s="222">
        <v>16903.8</v>
      </c>
      <c r="W504" s="222">
        <v>16903.8</v>
      </c>
      <c r="X504" s="2">
        <f t="shared" si="24"/>
        <v>18932.256000000001</v>
      </c>
      <c r="Y504" s="175" t="s">
        <v>85</v>
      </c>
      <c r="Z504" s="216">
        <v>2015</v>
      </c>
      <c r="AA504" s="217" t="s">
        <v>509</v>
      </c>
      <c r="AB504" s="216" t="s">
        <v>278</v>
      </c>
      <c r="AC504" s="293"/>
      <c r="AD504" s="293"/>
      <c r="AE504" s="293"/>
      <c r="AF504" s="293"/>
    </row>
    <row r="505" spans="1:32" ht="165.95" customHeight="1">
      <c r="A505" s="143" t="s">
        <v>1126</v>
      </c>
      <c r="B505" s="84" t="s">
        <v>56</v>
      </c>
      <c r="C505" s="212" t="s">
        <v>272</v>
      </c>
      <c r="D505" s="212" t="s">
        <v>273</v>
      </c>
      <c r="E505" s="212" t="s">
        <v>274</v>
      </c>
      <c r="F505" s="212" t="s">
        <v>273</v>
      </c>
      <c r="G505" s="212" t="s">
        <v>274</v>
      </c>
      <c r="H505" s="212" t="s">
        <v>275</v>
      </c>
      <c r="I505" s="212" t="s">
        <v>276</v>
      </c>
      <c r="J505" s="203" t="s">
        <v>31</v>
      </c>
      <c r="K505" s="213">
        <v>100</v>
      </c>
      <c r="L505" s="223">
        <v>231010000</v>
      </c>
      <c r="M505" s="224" t="s">
        <v>32</v>
      </c>
      <c r="N505" s="57" t="s">
        <v>100</v>
      </c>
      <c r="O505" s="203" t="s">
        <v>279</v>
      </c>
      <c r="P505" s="212"/>
      <c r="Q505" s="4" t="s">
        <v>525</v>
      </c>
      <c r="R505" s="212" t="s">
        <v>277</v>
      </c>
      <c r="S505" s="220"/>
      <c r="T505" s="212" t="s">
        <v>86</v>
      </c>
      <c r="U505" s="214">
        <v>1</v>
      </c>
      <c r="V505" s="222">
        <v>42447.66</v>
      </c>
      <c r="W505" s="222">
        <v>42447.66</v>
      </c>
      <c r="X505" s="2">
        <f t="shared" si="24"/>
        <v>47541.37920000001</v>
      </c>
      <c r="Y505" s="175" t="s">
        <v>85</v>
      </c>
      <c r="Z505" s="216">
        <v>2015</v>
      </c>
      <c r="AA505" s="217" t="s">
        <v>509</v>
      </c>
      <c r="AB505" s="216" t="s">
        <v>278</v>
      </c>
      <c r="AC505" s="293"/>
      <c r="AD505" s="293"/>
      <c r="AE505" s="293"/>
      <c r="AF505" s="293"/>
    </row>
    <row r="506" spans="1:32" ht="165.95" customHeight="1">
      <c r="A506" s="143" t="s">
        <v>1125</v>
      </c>
      <c r="B506" s="84" t="s">
        <v>56</v>
      </c>
      <c r="C506" s="212" t="s">
        <v>272</v>
      </c>
      <c r="D506" s="212" t="s">
        <v>273</v>
      </c>
      <c r="E506" s="212" t="s">
        <v>274</v>
      </c>
      <c r="F506" s="212" t="s">
        <v>273</v>
      </c>
      <c r="G506" s="212" t="s">
        <v>274</v>
      </c>
      <c r="H506" s="212" t="s">
        <v>275</v>
      </c>
      <c r="I506" s="212" t="s">
        <v>276</v>
      </c>
      <c r="J506" s="203" t="s">
        <v>31</v>
      </c>
      <c r="K506" s="213">
        <v>100</v>
      </c>
      <c r="L506" s="84">
        <v>271010000</v>
      </c>
      <c r="M506" s="84" t="s">
        <v>99</v>
      </c>
      <c r="N506" s="57" t="s">
        <v>100</v>
      </c>
      <c r="O506" s="203" t="s">
        <v>280</v>
      </c>
      <c r="P506" s="212"/>
      <c r="Q506" s="4" t="s">
        <v>525</v>
      </c>
      <c r="R506" s="212" t="s">
        <v>277</v>
      </c>
      <c r="S506" s="220"/>
      <c r="T506" s="212" t="s">
        <v>86</v>
      </c>
      <c r="U506" s="214">
        <v>1</v>
      </c>
      <c r="V506" s="222">
        <v>19099.3</v>
      </c>
      <c r="W506" s="222">
        <v>19099.3</v>
      </c>
      <c r="X506" s="2">
        <f t="shared" si="24"/>
        <v>21391.216</v>
      </c>
      <c r="Y506" s="175" t="s">
        <v>85</v>
      </c>
      <c r="Z506" s="216">
        <v>2015</v>
      </c>
      <c r="AA506" s="217" t="s">
        <v>509</v>
      </c>
      <c r="AB506" s="216" t="s">
        <v>278</v>
      </c>
      <c r="AC506" s="293"/>
      <c r="AD506" s="293"/>
      <c r="AE506" s="293"/>
      <c r="AF506" s="293"/>
    </row>
    <row r="507" spans="1:32" ht="165.95" customHeight="1">
      <c r="A507" s="143" t="s">
        <v>1124</v>
      </c>
      <c r="B507" s="84" t="s">
        <v>56</v>
      </c>
      <c r="C507" s="212" t="s">
        <v>272</v>
      </c>
      <c r="D507" s="212" t="s">
        <v>273</v>
      </c>
      <c r="E507" s="212" t="s">
        <v>274</v>
      </c>
      <c r="F507" s="212" t="s">
        <v>273</v>
      </c>
      <c r="G507" s="212" t="s">
        <v>274</v>
      </c>
      <c r="H507" s="212" t="s">
        <v>275</v>
      </c>
      <c r="I507" s="212" t="s">
        <v>276</v>
      </c>
      <c r="J507" s="203" t="s">
        <v>31</v>
      </c>
      <c r="K507" s="213">
        <v>100</v>
      </c>
      <c r="L507" s="224">
        <v>151010000</v>
      </c>
      <c r="M507" s="224" t="s">
        <v>83</v>
      </c>
      <c r="N507" s="57" t="s">
        <v>100</v>
      </c>
      <c r="O507" s="203" t="s">
        <v>281</v>
      </c>
      <c r="P507" s="212"/>
      <c r="Q507" s="4" t="s">
        <v>525</v>
      </c>
      <c r="R507" s="212" t="s">
        <v>277</v>
      </c>
      <c r="S507" s="220"/>
      <c r="T507" s="212" t="s">
        <v>86</v>
      </c>
      <c r="U507" s="214">
        <v>1</v>
      </c>
      <c r="V507" s="222">
        <v>116724.38</v>
      </c>
      <c r="W507" s="222">
        <v>116724.38</v>
      </c>
      <c r="X507" s="2">
        <f t="shared" si="24"/>
        <v>130731.30560000002</v>
      </c>
      <c r="Y507" s="175" t="s">
        <v>85</v>
      </c>
      <c r="Z507" s="216">
        <v>2015</v>
      </c>
      <c r="AA507" s="217" t="s">
        <v>509</v>
      </c>
      <c r="AB507" s="216" t="s">
        <v>278</v>
      </c>
      <c r="AC507" s="293"/>
      <c r="AD507" s="293"/>
      <c r="AE507" s="293"/>
      <c r="AF507" s="293"/>
    </row>
    <row r="508" spans="1:32" ht="165.95" customHeight="1">
      <c r="A508" s="143" t="s">
        <v>1123</v>
      </c>
      <c r="B508" s="84" t="s">
        <v>56</v>
      </c>
      <c r="C508" s="212" t="s">
        <v>272</v>
      </c>
      <c r="D508" s="212" t="s">
        <v>273</v>
      </c>
      <c r="E508" s="212" t="s">
        <v>274</v>
      </c>
      <c r="F508" s="212" t="s">
        <v>273</v>
      </c>
      <c r="G508" s="212" t="s">
        <v>274</v>
      </c>
      <c r="H508" s="212" t="s">
        <v>275</v>
      </c>
      <c r="I508" s="212" t="s">
        <v>276</v>
      </c>
      <c r="J508" s="203" t="s">
        <v>31</v>
      </c>
      <c r="K508" s="213">
        <v>100</v>
      </c>
      <c r="L508" s="225">
        <v>311010000</v>
      </c>
      <c r="M508" s="224" t="s">
        <v>98</v>
      </c>
      <c r="N508" s="57" t="s">
        <v>100</v>
      </c>
      <c r="O508" s="203" t="s">
        <v>282</v>
      </c>
      <c r="P508" s="212"/>
      <c r="Q508" s="4" t="s">
        <v>525</v>
      </c>
      <c r="R508" s="212" t="s">
        <v>277</v>
      </c>
      <c r="S508" s="220"/>
      <c r="T508" s="212" t="s">
        <v>86</v>
      </c>
      <c r="U508" s="214">
        <v>1</v>
      </c>
      <c r="V508" s="222">
        <v>4442.72</v>
      </c>
      <c r="W508" s="222">
        <v>4442.72</v>
      </c>
      <c r="X508" s="2">
        <f t="shared" si="24"/>
        <v>4975.8464000000004</v>
      </c>
      <c r="Y508" s="175" t="s">
        <v>85</v>
      </c>
      <c r="Z508" s="216">
        <v>2015</v>
      </c>
      <c r="AA508" s="217" t="s">
        <v>509</v>
      </c>
      <c r="AB508" s="216" t="s">
        <v>278</v>
      </c>
      <c r="AC508" s="293"/>
      <c r="AD508" s="293"/>
      <c r="AE508" s="293"/>
      <c r="AF508" s="293"/>
    </row>
    <row r="509" spans="1:32" ht="165.95" customHeight="1">
      <c r="A509" s="143" t="s">
        <v>1122</v>
      </c>
      <c r="B509" s="84" t="s">
        <v>56</v>
      </c>
      <c r="C509" s="212" t="s">
        <v>283</v>
      </c>
      <c r="D509" s="212" t="s">
        <v>273</v>
      </c>
      <c r="E509" s="212" t="s">
        <v>274</v>
      </c>
      <c r="F509" s="212" t="s">
        <v>273</v>
      </c>
      <c r="G509" s="212" t="s">
        <v>274</v>
      </c>
      <c r="H509" s="212" t="s">
        <v>275</v>
      </c>
      <c r="I509" s="212" t="s">
        <v>276</v>
      </c>
      <c r="J509" s="203" t="s">
        <v>31</v>
      </c>
      <c r="K509" s="213">
        <v>100</v>
      </c>
      <c r="L509" s="225">
        <v>311010000</v>
      </c>
      <c r="M509" s="224" t="s">
        <v>98</v>
      </c>
      <c r="N509" s="57" t="s">
        <v>100</v>
      </c>
      <c r="O509" s="212" t="s">
        <v>284</v>
      </c>
      <c r="P509" s="212"/>
      <c r="Q509" s="4" t="s">
        <v>525</v>
      </c>
      <c r="R509" s="212" t="s">
        <v>277</v>
      </c>
      <c r="S509" s="220"/>
      <c r="T509" s="212" t="s">
        <v>86</v>
      </c>
      <c r="U509" s="214">
        <v>1</v>
      </c>
      <c r="V509" s="222">
        <v>35377.199999999997</v>
      </c>
      <c r="W509" s="222">
        <v>35377.199999999997</v>
      </c>
      <c r="X509" s="2">
        <f t="shared" si="24"/>
        <v>39622.464</v>
      </c>
      <c r="Y509" s="175" t="s">
        <v>85</v>
      </c>
      <c r="Z509" s="216">
        <v>2015</v>
      </c>
      <c r="AA509" s="217" t="s">
        <v>509</v>
      </c>
      <c r="AB509" s="216" t="s">
        <v>278</v>
      </c>
      <c r="AC509" s="293"/>
      <c r="AD509" s="293"/>
      <c r="AE509" s="293"/>
      <c r="AF509" s="293"/>
    </row>
    <row r="510" spans="1:32" ht="165.95" customHeight="1">
      <c r="A510" s="143" t="s">
        <v>1121</v>
      </c>
      <c r="B510" s="84" t="s">
        <v>56</v>
      </c>
      <c r="C510" s="212" t="s">
        <v>272</v>
      </c>
      <c r="D510" s="212" t="s">
        <v>273</v>
      </c>
      <c r="E510" s="212" t="s">
        <v>274</v>
      </c>
      <c r="F510" s="212" t="s">
        <v>273</v>
      </c>
      <c r="G510" s="212" t="s">
        <v>274</v>
      </c>
      <c r="H510" s="212" t="s">
        <v>275</v>
      </c>
      <c r="I510" s="212" t="s">
        <v>276</v>
      </c>
      <c r="J510" s="203" t="s">
        <v>31</v>
      </c>
      <c r="K510" s="213">
        <v>100</v>
      </c>
      <c r="L510" s="84">
        <v>751000000</v>
      </c>
      <c r="M510" s="84" t="s">
        <v>84</v>
      </c>
      <c r="N510" s="57" t="s">
        <v>100</v>
      </c>
      <c r="O510" s="203" t="s">
        <v>285</v>
      </c>
      <c r="P510" s="212"/>
      <c r="Q510" s="4" t="s">
        <v>525</v>
      </c>
      <c r="R510" s="212" t="s">
        <v>277</v>
      </c>
      <c r="S510" s="220"/>
      <c r="T510" s="212" t="s">
        <v>86</v>
      </c>
      <c r="U510" s="214">
        <v>1</v>
      </c>
      <c r="V510" s="222">
        <v>40405.5</v>
      </c>
      <c r="W510" s="222">
        <v>40405.5</v>
      </c>
      <c r="X510" s="2">
        <f t="shared" si="24"/>
        <v>45254.16</v>
      </c>
      <c r="Y510" s="175" t="s">
        <v>85</v>
      </c>
      <c r="Z510" s="216">
        <v>2015</v>
      </c>
      <c r="AA510" s="217" t="s">
        <v>509</v>
      </c>
      <c r="AB510" s="216" t="s">
        <v>278</v>
      </c>
      <c r="AC510" s="293"/>
      <c r="AD510" s="293"/>
      <c r="AE510" s="293"/>
      <c r="AF510" s="293"/>
    </row>
    <row r="511" spans="1:32" ht="165.95" customHeight="1">
      <c r="A511" s="143" t="s">
        <v>1120</v>
      </c>
      <c r="B511" s="84" t="s">
        <v>56</v>
      </c>
      <c r="C511" s="212" t="s">
        <v>272</v>
      </c>
      <c r="D511" s="212" t="s">
        <v>273</v>
      </c>
      <c r="E511" s="212" t="s">
        <v>274</v>
      </c>
      <c r="F511" s="212" t="s">
        <v>273</v>
      </c>
      <c r="G511" s="212" t="s">
        <v>274</v>
      </c>
      <c r="H511" s="212" t="s">
        <v>275</v>
      </c>
      <c r="I511" s="212" t="s">
        <v>276</v>
      </c>
      <c r="J511" s="203" t="s">
        <v>31</v>
      </c>
      <c r="K511" s="213">
        <v>100</v>
      </c>
      <c r="L511" s="226">
        <v>511010000</v>
      </c>
      <c r="M511" s="84" t="s">
        <v>140</v>
      </c>
      <c r="N511" s="57" t="s">
        <v>100</v>
      </c>
      <c r="O511" s="149" t="s">
        <v>141</v>
      </c>
      <c r="P511" s="212"/>
      <c r="Q511" s="4" t="s">
        <v>525</v>
      </c>
      <c r="R511" s="212" t="s">
        <v>277</v>
      </c>
      <c r="S511" s="220"/>
      <c r="T511" s="212" t="s">
        <v>86</v>
      </c>
      <c r="U511" s="214">
        <v>1</v>
      </c>
      <c r="V511" s="222">
        <v>9456</v>
      </c>
      <c r="W511" s="222">
        <v>9456</v>
      </c>
      <c r="X511" s="2">
        <f t="shared" ref="X511:X574" si="25">W511*1.12</f>
        <v>10590.720000000001</v>
      </c>
      <c r="Y511" s="175" t="s">
        <v>85</v>
      </c>
      <c r="Z511" s="216">
        <v>2015</v>
      </c>
      <c r="AA511" s="217" t="s">
        <v>509</v>
      </c>
      <c r="AB511" s="216" t="s">
        <v>278</v>
      </c>
      <c r="AC511" s="293"/>
      <c r="AD511" s="293"/>
      <c r="AE511" s="293"/>
      <c r="AF511" s="293"/>
    </row>
    <row r="512" spans="1:32" s="274" customFormat="1" ht="165.95" customHeight="1">
      <c r="A512" s="261" t="s">
        <v>1119</v>
      </c>
      <c r="B512" s="262" t="s">
        <v>56</v>
      </c>
      <c r="C512" s="263" t="s">
        <v>272</v>
      </c>
      <c r="D512" s="263" t="s">
        <v>273</v>
      </c>
      <c r="E512" s="263" t="s">
        <v>274</v>
      </c>
      <c r="F512" s="263" t="s">
        <v>273</v>
      </c>
      <c r="G512" s="263" t="s">
        <v>274</v>
      </c>
      <c r="H512" s="263" t="s">
        <v>275</v>
      </c>
      <c r="I512" s="263" t="s">
        <v>276</v>
      </c>
      <c r="J512" s="264" t="s">
        <v>31</v>
      </c>
      <c r="K512" s="265">
        <v>100</v>
      </c>
      <c r="L512" s="266">
        <v>431010000</v>
      </c>
      <c r="M512" s="262" t="s">
        <v>82</v>
      </c>
      <c r="N512" s="267" t="s">
        <v>100</v>
      </c>
      <c r="O512" s="264" t="s">
        <v>286</v>
      </c>
      <c r="P512" s="263"/>
      <c r="Q512" s="268" t="s">
        <v>525</v>
      </c>
      <c r="R512" s="263" t="s">
        <v>277</v>
      </c>
      <c r="S512" s="269"/>
      <c r="T512" s="263" t="s">
        <v>86</v>
      </c>
      <c r="U512" s="263">
        <v>1</v>
      </c>
      <c r="V512" s="270">
        <v>33144</v>
      </c>
      <c r="W512" s="270">
        <v>0</v>
      </c>
      <c r="X512" s="444">
        <f t="shared" si="25"/>
        <v>0</v>
      </c>
      <c r="Y512" s="271" t="s">
        <v>85</v>
      </c>
      <c r="Z512" s="272">
        <v>2015</v>
      </c>
      <c r="AA512" s="273" t="s">
        <v>509</v>
      </c>
      <c r="AB512" s="272" t="s">
        <v>278</v>
      </c>
      <c r="AC512" s="298"/>
      <c r="AD512" s="298"/>
      <c r="AE512" s="298"/>
      <c r="AF512" s="298"/>
    </row>
    <row r="513" spans="1:32" ht="165.95" customHeight="1">
      <c r="A513" s="143" t="s">
        <v>1118</v>
      </c>
      <c r="B513" s="84" t="s">
        <v>56</v>
      </c>
      <c r="C513" s="212" t="s">
        <v>283</v>
      </c>
      <c r="D513" s="212" t="s">
        <v>287</v>
      </c>
      <c r="E513" s="212" t="s">
        <v>288</v>
      </c>
      <c r="F513" s="212" t="s">
        <v>287</v>
      </c>
      <c r="G513" s="212" t="s">
        <v>288</v>
      </c>
      <c r="H513" s="212" t="s">
        <v>289</v>
      </c>
      <c r="I513" s="212" t="s">
        <v>290</v>
      </c>
      <c r="J513" s="203" t="s">
        <v>31</v>
      </c>
      <c r="K513" s="213">
        <v>100</v>
      </c>
      <c r="L513" s="56">
        <v>710000000</v>
      </c>
      <c r="M513" s="84" t="s">
        <v>61</v>
      </c>
      <c r="N513" s="57" t="s">
        <v>100</v>
      </c>
      <c r="O513" s="203" t="s">
        <v>195</v>
      </c>
      <c r="P513" s="203"/>
      <c r="Q513" s="4" t="s">
        <v>525</v>
      </c>
      <c r="R513" s="212" t="s">
        <v>277</v>
      </c>
      <c r="S513" s="212"/>
      <c r="T513" s="212" t="s">
        <v>86</v>
      </c>
      <c r="U513" s="214">
        <v>1</v>
      </c>
      <c r="V513" s="222">
        <v>2268530.7599999998</v>
      </c>
      <c r="W513" s="222">
        <v>2268530.7599999998</v>
      </c>
      <c r="X513" s="2">
        <f t="shared" si="25"/>
        <v>2540754.4512</v>
      </c>
      <c r="Y513" s="175" t="s">
        <v>85</v>
      </c>
      <c r="Z513" s="216">
        <v>2015</v>
      </c>
      <c r="AA513" s="217" t="s">
        <v>509</v>
      </c>
      <c r="AB513" s="216" t="s">
        <v>278</v>
      </c>
      <c r="AC513" s="293"/>
      <c r="AD513" s="293"/>
      <c r="AE513" s="293"/>
      <c r="AF513" s="293"/>
    </row>
    <row r="514" spans="1:32" ht="165.95" customHeight="1">
      <c r="A514" s="143" t="s">
        <v>1117</v>
      </c>
      <c r="B514" s="84" t="s">
        <v>56</v>
      </c>
      <c r="C514" s="212" t="s">
        <v>283</v>
      </c>
      <c r="D514" s="212" t="s">
        <v>287</v>
      </c>
      <c r="E514" s="212" t="s">
        <v>288</v>
      </c>
      <c r="F514" s="212" t="s">
        <v>287</v>
      </c>
      <c r="G514" s="212" t="s">
        <v>288</v>
      </c>
      <c r="H514" s="212" t="s">
        <v>289</v>
      </c>
      <c r="I514" s="212" t="s">
        <v>290</v>
      </c>
      <c r="J514" s="203" t="s">
        <v>31</v>
      </c>
      <c r="K514" s="213">
        <v>100</v>
      </c>
      <c r="L514" s="224">
        <v>151010000</v>
      </c>
      <c r="M514" s="224" t="s">
        <v>83</v>
      </c>
      <c r="N514" s="57" t="s">
        <v>100</v>
      </c>
      <c r="O514" s="212" t="s">
        <v>281</v>
      </c>
      <c r="P514" s="212"/>
      <c r="Q514" s="4" t="s">
        <v>525</v>
      </c>
      <c r="R514" s="212" t="s">
        <v>277</v>
      </c>
      <c r="S514" s="220"/>
      <c r="T514" s="212" t="s">
        <v>86</v>
      </c>
      <c r="U514" s="214">
        <v>1</v>
      </c>
      <c r="V514" s="222">
        <v>485187.45</v>
      </c>
      <c r="W514" s="222">
        <v>485187.45</v>
      </c>
      <c r="X514" s="2">
        <f t="shared" si="25"/>
        <v>543409.94400000002</v>
      </c>
      <c r="Y514" s="175" t="s">
        <v>85</v>
      </c>
      <c r="Z514" s="216">
        <v>2015</v>
      </c>
      <c r="AA514" s="217" t="s">
        <v>509</v>
      </c>
      <c r="AB514" s="216" t="s">
        <v>278</v>
      </c>
      <c r="AC514" s="293"/>
      <c r="AD514" s="293"/>
      <c r="AE514" s="293"/>
      <c r="AF514" s="293"/>
    </row>
    <row r="515" spans="1:32" ht="165.95" customHeight="1">
      <c r="A515" s="143" t="s">
        <v>1116</v>
      </c>
      <c r="B515" s="84" t="s">
        <v>56</v>
      </c>
      <c r="C515" s="212" t="s">
        <v>283</v>
      </c>
      <c r="D515" s="212" t="s">
        <v>287</v>
      </c>
      <c r="E515" s="212" t="s">
        <v>288</v>
      </c>
      <c r="F515" s="212" t="s">
        <v>287</v>
      </c>
      <c r="G515" s="212" t="s">
        <v>288</v>
      </c>
      <c r="H515" s="212" t="s">
        <v>289</v>
      </c>
      <c r="I515" s="212" t="s">
        <v>290</v>
      </c>
      <c r="J515" s="203" t="s">
        <v>31</v>
      </c>
      <c r="K515" s="213">
        <v>100</v>
      </c>
      <c r="L515" s="84">
        <v>271010000</v>
      </c>
      <c r="M515" s="84" t="s">
        <v>99</v>
      </c>
      <c r="N515" s="57" t="s">
        <v>100</v>
      </c>
      <c r="O515" s="212" t="s">
        <v>280</v>
      </c>
      <c r="P515" s="219"/>
      <c r="Q515" s="4" t="s">
        <v>525</v>
      </c>
      <c r="R515" s="212" t="s">
        <v>277</v>
      </c>
      <c r="S515" s="220"/>
      <c r="T515" s="212" t="s">
        <v>86</v>
      </c>
      <c r="U515" s="214">
        <v>1</v>
      </c>
      <c r="V515" s="222">
        <v>355149.92</v>
      </c>
      <c r="W515" s="222">
        <v>355149.92</v>
      </c>
      <c r="X515" s="2">
        <f t="shared" si="25"/>
        <v>397767.91039999999</v>
      </c>
      <c r="Y515" s="175" t="s">
        <v>85</v>
      </c>
      <c r="Z515" s="216">
        <v>2015</v>
      </c>
      <c r="AA515" s="217" t="s">
        <v>509</v>
      </c>
      <c r="AB515" s="216" t="s">
        <v>278</v>
      </c>
      <c r="AC515" s="293"/>
      <c r="AD515" s="293"/>
      <c r="AE515" s="293"/>
      <c r="AF515" s="293"/>
    </row>
    <row r="516" spans="1:32" ht="165.95" customHeight="1">
      <c r="A516" s="143" t="s">
        <v>1115</v>
      </c>
      <c r="B516" s="84" t="s">
        <v>56</v>
      </c>
      <c r="C516" s="212" t="s">
        <v>283</v>
      </c>
      <c r="D516" s="212" t="s">
        <v>287</v>
      </c>
      <c r="E516" s="212" t="s">
        <v>288</v>
      </c>
      <c r="F516" s="212" t="s">
        <v>287</v>
      </c>
      <c r="G516" s="212" t="s">
        <v>288</v>
      </c>
      <c r="H516" s="212" t="s">
        <v>289</v>
      </c>
      <c r="I516" s="212" t="s">
        <v>290</v>
      </c>
      <c r="J516" s="203" t="s">
        <v>31</v>
      </c>
      <c r="K516" s="213">
        <v>100</v>
      </c>
      <c r="L516" s="227">
        <v>271034100</v>
      </c>
      <c r="M516" s="193" t="s">
        <v>95</v>
      </c>
      <c r="N516" s="57" t="s">
        <v>100</v>
      </c>
      <c r="O516" s="212" t="s">
        <v>291</v>
      </c>
      <c r="P516" s="219"/>
      <c r="Q516" s="4" t="s">
        <v>525</v>
      </c>
      <c r="R516" s="212" t="s">
        <v>277</v>
      </c>
      <c r="S516" s="220"/>
      <c r="T516" s="212" t="s">
        <v>86</v>
      </c>
      <c r="U516" s="214">
        <v>1</v>
      </c>
      <c r="V516" s="222">
        <v>576437</v>
      </c>
      <c r="W516" s="222">
        <v>576437</v>
      </c>
      <c r="X516" s="2">
        <f t="shared" si="25"/>
        <v>645609.44000000006</v>
      </c>
      <c r="Y516" s="175" t="s">
        <v>85</v>
      </c>
      <c r="Z516" s="216">
        <v>2015</v>
      </c>
      <c r="AA516" s="217" t="s">
        <v>509</v>
      </c>
      <c r="AB516" s="216" t="s">
        <v>278</v>
      </c>
      <c r="AC516" s="293"/>
      <c r="AD516" s="293"/>
      <c r="AE516" s="293"/>
      <c r="AF516" s="293"/>
    </row>
    <row r="517" spans="1:32" ht="165.95" customHeight="1">
      <c r="A517" s="143" t="s">
        <v>1114</v>
      </c>
      <c r="B517" s="84" t="s">
        <v>56</v>
      </c>
      <c r="C517" s="212" t="s">
        <v>283</v>
      </c>
      <c r="D517" s="212" t="s">
        <v>287</v>
      </c>
      <c r="E517" s="212" t="s">
        <v>288</v>
      </c>
      <c r="F517" s="212" t="s">
        <v>287</v>
      </c>
      <c r="G517" s="212" t="s">
        <v>288</v>
      </c>
      <c r="H517" s="212" t="s">
        <v>289</v>
      </c>
      <c r="I517" s="212" t="s">
        <v>290</v>
      </c>
      <c r="J517" s="203" t="s">
        <v>31</v>
      </c>
      <c r="K517" s="213">
        <v>100</v>
      </c>
      <c r="L517" s="223">
        <v>231010000</v>
      </c>
      <c r="M517" s="224" t="s">
        <v>32</v>
      </c>
      <c r="N517" s="57" t="s">
        <v>100</v>
      </c>
      <c r="O517" s="212" t="s">
        <v>279</v>
      </c>
      <c r="P517" s="219"/>
      <c r="Q517" s="4" t="s">
        <v>525</v>
      </c>
      <c r="R517" s="212" t="s">
        <v>277</v>
      </c>
      <c r="S517" s="220"/>
      <c r="T517" s="212" t="s">
        <v>86</v>
      </c>
      <c r="U517" s="214">
        <v>1</v>
      </c>
      <c r="V517" s="222">
        <v>73338.679999999993</v>
      </c>
      <c r="W517" s="222">
        <v>73338.679999999993</v>
      </c>
      <c r="X517" s="2">
        <f t="shared" si="25"/>
        <v>82139.321599999996</v>
      </c>
      <c r="Y517" s="175" t="s">
        <v>85</v>
      </c>
      <c r="Z517" s="216">
        <v>2015</v>
      </c>
      <c r="AA517" s="217" t="s">
        <v>509</v>
      </c>
      <c r="AB517" s="216" t="s">
        <v>278</v>
      </c>
      <c r="AC517" s="293"/>
      <c r="AD517" s="293"/>
      <c r="AE517" s="293"/>
      <c r="AF517" s="293"/>
    </row>
    <row r="518" spans="1:32" ht="165.95" customHeight="1">
      <c r="A518" s="143" t="s">
        <v>1113</v>
      </c>
      <c r="B518" s="84" t="s">
        <v>56</v>
      </c>
      <c r="C518" s="212" t="s">
        <v>283</v>
      </c>
      <c r="D518" s="212" t="s">
        <v>287</v>
      </c>
      <c r="E518" s="212" t="s">
        <v>288</v>
      </c>
      <c r="F518" s="212" t="s">
        <v>287</v>
      </c>
      <c r="G518" s="212" t="s">
        <v>288</v>
      </c>
      <c r="H518" s="212" t="s">
        <v>289</v>
      </c>
      <c r="I518" s="212" t="s">
        <v>292</v>
      </c>
      <c r="J518" s="203" t="s">
        <v>31</v>
      </c>
      <c r="K518" s="213">
        <v>100</v>
      </c>
      <c r="L518" s="84">
        <v>751000000</v>
      </c>
      <c r="M518" s="84" t="s">
        <v>84</v>
      </c>
      <c r="N518" s="57" t="s">
        <v>100</v>
      </c>
      <c r="O518" s="203" t="s">
        <v>285</v>
      </c>
      <c r="P518" s="219"/>
      <c r="Q518" s="4" t="s">
        <v>525</v>
      </c>
      <c r="R518" s="212" t="s">
        <v>277</v>
      </c>
      <c r="S518" s="220"/>
      <c r="T518" s="212" t="s">
        <v>86</v>
      </c>
      <c r="U518" s="214">
        <v>1</v>
      </c>
      <c r="V518" s="222">
        <v>532591.26</v>
      </c>
      <c r="W518" s="222">
        <v>532591.26</v>
      </c>
      <c r="X518" s="2">
        <f t="shared" si="25"/>
        <v>596502.21120000002</v>
      </c>
      <c r="Y518" s="175" t="s">
        <v>85</v>
      </c>
      <c r="Z518" s="216">
        <v>2015</v>
      </c>
      <c r="AA518" s="217" t="s">
        <v>509</v>
      </c>
      <c r="AB518" s="216" t="s">
        <v>278</v>
      </c>
      <c r="AC518" s="293"/>
      <c r="AD518" s="293"/>
      <c r="AE518" s="293"/>
      <c r="AF518" s="293"/>
    </row>
    <row r="519" spans="1:32" ht="165.95" customHeight="1">
      <c r="A519" s="143" t="s">
        <v>1112</v>
      </c>
      <c r="B519" s="84" t="s">
        <v>56</v>
      </c>
      <c r="C519" s="212" t="s">
        <v>283</v>
      </c>
      <c r="D519" s="212" t="s">
        <v>287</v>
      </c>
      <c r="E519" s="212" t="s">
        <v>288</v>
      </c>
      <c r="F519" s="212" t="s">
        <v>287</v>
      </c>
      <c r="G519" s="212" t="s">
        <v>288</v>
      </c>
      <c r="H519" s="212" t="s">
        <v>289</v>
      </c>
      <c r="I519" s="212" t="s">
        <v>290</v>
      </c>
      <c r="J519" s="203" t="s">
        <v>31</v>
      </c>
      <c r="K519" s="213">
        <v>100</v>
      </c>
      <c r="L519" s="226">
        <v>511010000</v>
      </c>
      <c r="M519" s="84" t="s">
        <v>140</v>
      </c>
      <c r="N519" s="57" t="s">
        <v>100</v>
      </c>
      <c r="O519" s="149" t="s">
        <v>141</v>
      </c>
      <c r="P519" s="212"/>
      <c r="Q519" s="4" t="s">
        <v>525</v>
      </c>
      <c r="R519" s="212" t="s">
        <v>277</v>
      </c>
      <c r="S519" s="220"/>
      <c r="T519" s="212" t="s">
        <v>86</v>
      </c>
      <c r="U519" s="214">
        <v>1</v>
      </c>
      <c r="V519" s="222">
        <v>28680</v>
      </c>
      <c r="W519" s="222">
        <v>28680</v>
      </c>
      <c r="X519" s="2">
        <f t="shared" si="25"/>
        <v>32121.600000000002</v>
      </c>
      <c r="Y519" s="175" t="s">
        <v>85</v>
      </c>
      <c r="Z519" s="216">
        <v>2015</v>
      </c>
      <c r="AA519" s="217" t="s">
        <v>509</v>
      </c>
      <c r="AB519" s="216" t="s">
        <v>278</v>
      </c>
      <c r="AC519" s="293"/>
      <c r="AD519" s="293"/>
      <c r="AE519" s="293"/>
      <c r="AF519" s="293"/>
    </row>
    <row r="520" spans="1:32" ht="165.95" customHeight="1">
      <c r="A520" s="143" t="s">
        <v>1111</v>
      </c>
      <c r="B520" s="84" t="s">
        <v>56</v>
      </c>
      <c r="C520" s="212" t="s">
        <v>283</v>
      </c>
      <c r="D520" s="212" t="s">
        <v>287</v>
      </c>
      <c r="E520" s="212" t="s">
        <v>288</v>
      </c>
      <c r="F520" s="212" t="s">
        <v>287</v>
      </c>
      <c r="G520" s="212" t="s">
        <v>288</v>
      </c>
      <c r="H520" s="212" t="s">
        <v>289</v>
      </c>
      <c r="I520" s="212" t="s">
        <v>290</v>
      </c>
      <c r="J520" s="203" t="s">
        <v>31</v>
      </c>
      <c r="K520" s="213">
        <v>100</v>
      </c>
      <c r="L520" s="221">
        <v>471010000</v>
      </c>
      <c r="M520" s="221" t="s">
        <v>96</v>
      </c>
      <c r="N520" s="57" t="s">
        <v>100</v>
      </c>
      <c r="O520" s="203" t="s">
        <v>198</v>
      </c>
      <c r="P520" s="212"/>
      <c r="Q520" s="4" t="s">
        <v>525</v>
      </c>
      <c r="R520" s="212" t="s">
        <v>277</v>
      </c>
      <c r="S520" s="220"/>
      <c r="T520" s="212" t="s">
        <v>86</v>
      </c>
      <c r="U520" s="214">
        <v>1</v>
      </c>
      <c r="V520" s="222">
        <v>193074</v>
      </c>
      <c r="W520" s="222">
        <v>193074</v>
      </c>
      <c r="X520" s="2">
        <f t="shared" si="25"/>
        <v>216242.88000000003</v>
      </c>
      <c r="Y520" s="175" t="s">
        <v>85</v>
      </c>
      <c r="Z520" s="216">
        <v>2015</v>
      </c>
      <c r="AA520" s="217" t="s">
        <v>509</v>
      </c>
      <c r="AB520" s="216" t="s">
        <v>278</v>
      </c>
      <c r="AC520" s="293"/>
      <c r="AD520" s="293"/>
      <c r="AE520" s="293"/>
      <c r="AF520" s="293"/>
    </row>
    <row r="521" spans="1:32" ht="165.95" customHeight="1">
      <c r="A521" s="143" t="s">
        <v>1110</v>
      </c>
      <c r="B521" s="84" t="s">
        <v>56</v>
      </c>
      <c r="C521" s="212" t="s">
        <v>283</v>
      </c>
      <c r="D521" s="212" t="s">
        <v>287</v>
      </c>
      <c r="E521" s="212" t="s">
        <v>288</v>
      </c>
      <c r="F521" s="212" t="s">
        <v>287</v>
      </c>
      <c r="G521" s="212" t="s">
        <v>288</v>
      </c>
      <c r="H521" s="212" t="s">
        <v>289</v>
      </c>
      <c r="I521" s="212" t="s">
        <v>290</v>
      </c>
      <c r="J521" s="203" t="s">
        <v>31</v>
      </c>
      <c r="K521" s="213">
        <v>100</v>
      </c>
      <c r="L521" s="225">
        <v>311010000</v>
      </c>
      <c r="M521" s="224" t="s">
        <v>98</v>
      </c>
      <c r="N521" s="57" t="s">
        <v>100</v>
      </c>
      <c r="O521" s="212" t="s">
        <v>201</v>
      </c>
      <c r="P521" s="219"/>
      <c r="Q521" s="4" t="s">
        <v>525</v>
      </c>
      <c r="R521" s="212" t="s">
        <v>277</v>
      </c>
      <c r="S521" s="220"/>
      <c r="T521" s="212" t="s">
        <v>86</v>
      </c>
      <c r="U521" s="214">
        <v>1</v>
      </c>
      <c r="V521" s="222">
        <v>233531.28</v>
      </c>
      <c r="W521" s="222">
        <v>233531.28</v>
      </c>
      <c r="X521" s="2">
        <f t="shared" si="25"/>
        <v>261555.03360000002</v>
      </c>
      <c r="Y521" s="175" t="s">
        <v>85</v>
      </c>
      <c r="Z521" s="216">
        <v>2015</v>
      </c>
      <c r="AA521" s="217" t="s">
        <v>509</v>
      </c>
      <c r="AB521" s="216" t="s">
        <v>278</v>
      </c>
      <c r="AC521" s="293"/>
      <c r="AD521" s="293"/>
      <c r="AE521" s="293"/>
      <c r="AF521" s="293"/>
    </row>
    <row r="522" spans="1:32" ht="165.95" customHeight="1">
      <c r="A522" s="143" t="s">
        <v>1109</v>
      </c>
      <c r="B522" s="84" t="s">
        <v>56</v>
      </c>
      <c r="C522" s="212" t="s">
        <v>283</v>
      </c>
      <c r="D522" s="212" t="s">
        <v>287</v>
      </c>
      <c r="E522" s="212" t="s">
        <v>288</v>
      </c>
      <c r="F522" s="212" t="s">
        <v>287</v>
      </c>
      <c r="G522" s="212" t="s">
        <v>288</v>
      </c>
      <c r="H522" s="212" t="s">
        <v>289</v>
      </c>
      <c r="I522" s="212" t="s">
        <v>290</v>
      </c>
      <c r="J522" s="203" t="s">
        <v>31</v>
      </c>
      <c r="K522" s="213">
        <v>100</v>
      </c>
      <c r="L522" s="225">
        <v>311010000</v>
      </c>
      <c r="M522" s="224" t="s">
        <v>98</v>
      </c>
      <c r="N522" s="57" t="s">
        <v>100</v>
      </c>
      <c r="O522" s="212" t="s">
        <v>282</v>
      </c>
      <c r="P522" s="219"/>
      <c r="Q522" s="4" t="s">
        <v>525</v>
      </c>
      <c r="R522" s="212" t="s">
        <v>277</v>
      </c>
      <c r="S522" s="220"/>
      <c r="T522" s="212" t="s">
        <v>86</v>
      </c>
      <c r="U522" s="214">
        <v>1</v>
      </c>
      <c r="V522" s="222">
        <v>93641.52</v>
      </c>
      <c r="W522" s="222">
        <v>93641.52</v>
      </c>
      <c r="X522" s="2">
        <f t="shared" si="25"/>
        <v>104878.50240000001</v>
      </c>
      <c r="Y522" s="175" t="s">
        <v>85</v>
      </c>
      <c r="Z522" s="216">
        <v>2015</v>
      </c>
      <c r="AA522" s="217" t="s">
        <v>509</v>
      </c>
      <c r="AB522" s="216" t="s">
        <v>278</v>
      </c>
      <c r="AC522" s="293"/>
      <c r="AD522" s="293"/>
      <c r="AE522" s="293"/>
      <c r="AF522" s="293"/>
    </row>
    <row r="523" spans="1:32" ht="165.95" customHeight="1">
      <c r="A523" s="143" t="s">
        <v>1108</v>
      </c>
      <c r="B523" s="84" t="s">
        <v>56</v>
      </c>
      <c r="C523" s="212" t="s">
        <v>283</v>
      </c>
      <c r="D523" s="212" t="s">
        <v>287</v>
      </c>
      <c r="E523" s="212" t="s">
        <v>288</v>
      </c>
      <c r="F523" s="212" t="s">
        <v>287</v>
      </c>
      <c r="G523" s="212" t="s">
        <v>288</v>
      </c>
      <c r="H523" s="212" t="s">
        <v>289</v>
      </c>
      <c r="I523" s="212" t="s">
        <v>290</v>
      </c>
      <c r="J523" s="203" t="s">
        <v>31</v>
      </c>
      <c r="K523" s="213">
        <v>100</v>
      </c>
      <c r="L523" s="218">
        <v>231010000</v>
      </c>
      <c r="M523" s="218" t="s">
        <v>97</v>
      </c>
      <c r="N523" s="57" t="s">
        <v>100</v>
      </c>
      <c r="O523" s="203" t="s">
        <v>212</v>
      </c>
      <c r="P523" s="219"/>
      <c r="Q523" s="4" t="s">
        <v>525</v>
      </c>
      <c r="R523" s="212" t="s">
        <v>277</v>
      </c>
      <c r="S523" s="220"/>
      <c r="T523" s="212" t="s">
        <v>86</v>
      </c>
      <c r="U523" s="228">
        <v>1</v>
      </c>
      <c r="V523" s="215">
        <v>111014.32</v>
      </c>
      <c r="W523" s="215">
        <v>111014.32</v>
      </c>
      <c r="X523" s="2">
        <f t="shared" si="25"/>
        <v>124336.03840000002</v>
      </c>
      <c r="Y523" s="175" t="s">
        <v>85</v>
      </c>
      <c r="Z523" s="216">
        <v>2015</v>
      </c>
      <c r="AA523" s="217" t="s">
        <v>509</v>
      </c>
      <c r="AB523" s="216" t="s">
        <v>278</v>
      </c>
      <c r="AC523" s="293"/>
      <c r="AD523" s="293"/>
      <c r="AE523" s="293"/>
      <c r="AF523" s="293"/>
    </row>
    <row r="524" spans="1:32" ht="165.95" customHeight="1">
      <c r="A524" s="143" t="s">
        <v>1107</v>
      </c>
      <c r="B524" s="84" t="s">
        <v>56</v>
      </c>
      <c r="C524" s="28" t="s">
        <v>617</v>
      </c>
      <c r="D524" s="28" t="s">
        <v>618</v>
      </c>
      <c r="E524" s="28" t="s">
        <v>619</v>
      </c>
      <c r="F524" s="28" t="s">
        <v>620</v>
      </c>
      <c r="G524" s="28" t="s">
        <v>621</v>
      </c>
      <c r="H524" s="28" t="s">
        <v>622</v>
      </c>
      <c r="I524" s="28" t="s">
        <v>623</v>
      </c>
      <c r="J524" s="28" t="s">
        <v>31</v>
      </c>
      <c r="K524" s="229">
        <v>60</v>
      </c>
      <c r="L524" s="230">
        <v>710000000</v>
      </c>
      <c r="M524" s="230" t="s">
        <v>61</v>
      </c>
      <c r="N524" s="231" t="s">
        <v>624</v>
      </c>
      <c r="O524" s="230" t="s">
        <v>195</v>
      </c>
      <c r="P524" s="232" t="s">
        <v>625</v>
      </c>
      <c r="Q524" s="29" t="s">
        <v>525</v>
      </c>
      <c r="R524" s="146" t="s">
        <v>186</v>
      </c>
      <c r="S524" s="233" t="s">
        <v>625</v>
      </c>
      <c r="T524" s="30" t="s">
        <v>86</v>
      </c>
      <c r="U524" s="28">
        <v>1</v>
      </c>
      <c r="V524" s="234">
        <v>20250</v>
      </c>
      <c r="W524" s="234">
        <v>20250</v>
      </c>
      <c r="X524" s="2">
        <f t="shared" si="25"/>
        <v>22680.000000000004</v>
      </c>
      <c r="Y524" s="31" t="s">
        <v>85</v>
      </c>
      <c r="Z524" s="235">
        <v>2015</v>
      </c>
      <c r="AA524" s="235" t="s">
        <v>626</v>
      </c>
      <c r="AB524" s="28" t="s">
        <v>278</v>
      </c>
      <c r="AC524" s="293"/>
      <c r="AD524" s="293"/>
      <c r="AE524" s="293"/>
      <c r="AF524" s="293"/>
    </row>
    <row r="525" spans="1:32" ht="165.95" customHeight="1">
      <c r="A525" s="143" t="s">
        <v>1106</v>
      </c>
      <c r="B525" s="84" t="s">
        <v>56</v>
      </c>
      <c r="C525" s="146" t="s">
        <v>180</v>
      </c>
      <c r="D525" s="146" t="s">
        <v>181</v>
      </c>
      <c r="E525" s="146" t="s">
        <v>627</v>
      </c>
      <c r="F525" s="146" t="s">
        <v>181</v>
      </c>
      <c r="G525" s="146" t="s">
        <v>627</v>
      </c>
      <c r="H525" s="146" t="s">
        <v>628</v>
      </c>
      <c r="I525" s="146" t="s">
        <v>629</v>
      </c>
      <c r="J525" s="146" t="s">
        <v>31</v>
      </c>
      <c r="K525" s="146">
        <v>0</v>
      </c>
      <c r="L525" s="230">
        <v>710000000</v>
      </c>
      <c r="M525" s="230" t="s">
        <v>61</v>
      </c>
      <c r="N525" s="236" t="s">
        <v>630</v>
      </c>
      <c r="O525" s="146" t="s">
        <v>631</v>
      </c>
      <c r="P525" s="146"/>
      <c r="Q525" s="32" t="s">
        <v>632</v>
      </c>
      <c r="R525" s="146" t="s">
        <v>186</v>
      </c>
      <c r="S525" s="146"/>
      <c r="T525" s="30" t="s">
        <v>86</v>
      </c>
      <c r="U525" s="229">
        <v>1</v>
      </c>
      <c r="V525" s="237">
        <v>3996000</v>
      </c>
      <c r="W525" s="237">
        <v>3996000</v>
      </c>
      <c r="X525" s="2">
        <f t="shared" si="25"/>
        <v>4475520</v>
      </c>
      <c r="Y525" s="229"/>
      <c r="Z525" s="146">
        <v>2015</v>
      </c>
      <c r="AA525" s="238" t="s">
        <v>549</v>
      </c>
      <c r="AB525" s="28" t="s">
        <v>153</v>
      </c>
      <c r="AC525" s="293"/>
      <c r="AD525" s="293"/>
      <c r="AE525" s="293"/>
      <c r="AF525" s="293"/>
    </row>
    <row r="526" spans="1:32" ht="165.95" customHeight="1">
      <c r="A526" s="143" t="s">
        <v>1105</v>
      </c>
      <c r="B526" s="239" t="s">
        <v>56</v>
      </c>
      <c r="C526" s="239" t="s">
        <v>296</v>
      </c>
      <c r="D526" s="185" t="s">
        <v>297</v>
      </c>
      <c r="E526" s="185" t="s">
        <v>298</v>
      </c>
      <c r="F526" s="185" t="s">
        <v>299</v>
      </c>
      <c r="G526" s="185" t="s">
        <v>300</v>
      </c>
      <c r="H526" s="185" t="s">
        <v>301</v>
      </c>
      <c r="I526" s="241" t="s">
        <v>302</v>
      </c>
      <c r="J526" s="241" t="s">
        <v>31</v>
      </c>
      <c r="K526" s="242">
        <v>100</v>
      </c>
      <c r="L526" s="56">
        <v>710000000</v>
      </c>
      <c r="M526" s="239" t="s">
        <v>61</v>
      </c>
      <c r="N526" s="57" t="s">
        <v>100</v>
      </c>
      <c r="O526" s="4" t="s">
        <v>569</v>
      </c>
      <c r="P526" s="240"/>
      <c r="Q526" s="4" t="s">
        <v>525</v>
      </c>
      <c r="R526" s="240" t="s">
        <v>303</v>
      </c>
      <c r="S526" s="241"/>
      <c r="T526" s="241" t="s">
        <v>86</v>
      </c>
      <c r="U526" s="241">
        <v>1</v>
      </c>
      <c r="V526" s="243">
        <v>1904752.34</v>
      </c>
      <c r="W526" s="243">
        <v>1904752.34</v>
      </c>
      <c r="X526" s="2">
        <f t="shared" si="25"/>
        <v>2133322.6208000001</v>
      </c>
      <c r="Y526" s="175" t="s">
        <v>85</v>
      </c>
      <c r="Z526" s="241">
        <v>2015</v>
      </c>
      <c r="AA526" s="189" t="s">
        <v>548</v>
      </c>
      <c r="AB526" s="216" t="s">
        <v>318</v>
      </c>
      <c r="AC526" s="293"/>
      <c r="AD526" s="293"/>
      <c r="AE526" s="293"/>
      <c r="AF526" s="293"/>
    </row>
    <row r="527" spans="1:32" ht="165.95" customHeight="1">
      <c r="A527" s="143" t="s">
        <v>1104</v>
      </c>
      <c r="B527" s="239" t="s">
        <v>56</v>
      </c>
      <c r="C527" s="239" t="s">
        <v>296</v>
      </c>
      <c r="D527" s="185" t="s">
        <v>297</v>
      </c>
      <c r="E527" s="185" t="s">
        <v>298</v>
      </c>
      <c r="F527" s="185" t="s">
        <v>299</v>
      </c>
      <c r="G527" s="185" t="s">
        <v>300</v>
      </c>
      <c r="H527" s="185" t="s">
        <v>301</v>
      </c>
      <c r="I527" s="241" t="s">
        <v>302</v>
      </c>
      <c r="J527" s="241" t="s">
        <v>31</v>
      </c>
      <c r="K527" s="242">
        <v>100</v>
      </c>
      <c r="L527" s="56">
        <v>710000000</v>
      </c>
      <c r="M527" s="239" t="s">
        <v>61</v>
      </c>
      <c r="N527" s="57" t="s">
        <v>100</v>
      </c>
      <c r="O527" s="185" t="s">
        <v>304</v>
      </c>
      <c r="P527" s="240"/>
      <c r="Q527" s="4" t="s">
        <v>525</v>
      </c>
      <c r="R527" s="240" t="s">
        <v>303</v>
      </c>
      <c r="S527" s="241"/>
      <c r="T527" s="241" t="s">
        <v>86</v>
      </c>
      <c r="U527" s="241">
        <v>1</v>
      </c>
      <c r="V527" s="243">
        <v>2853561.63</v>
      </c>
      <c r="W527" s="243">
        <v>2853561.63</v>
      </c>
      <c r="X527" s="2">
        <f t="shared" si="25"/>
        <v>3195989.0256000003</v>
      </c>
      <c r="Y527" s="175" t="s">
        <v>85</v>
      </c>
      <c r="Z527" s="241">
        <v>2015</v>
      </c>
      <c r="AA527" s="189" t="s">
        <v>548</v>
      </c>
      <c r="AB527" s="216" t="s">
        <v>318</v>
      </c>
      <c r="AC527" s="293"/>
      <c r="AD527" s="293"/>
      <c r="AE527" s="293"/>
      <c r="AF527" s="293"/>
    </row>
    <row r="528" spans="1:32" ht="165.95" customHeight="1">
      <c r="A528" s="143" t="s">
        <v>1103</v>
      </c>
      <c r="B528" s="239" t="s">
        <v>56</v>
      </c>
      <c r="C528" s="239" t="s">
        <v>296</v>
      </c>
      <c r="D528" s="185" t="s">
        <v>297</v>
      </c>
      <c r="E528" s="185" t="s">
        <v>298</v>
      </c>
      <c r="F528" s="185" t="s">
        <v>299</v>
      </c>
      <c r="G528" s="185" t="s">
        <v>300</v>
      </c>
      <c r="H528" s="185" t="s">
        <v>301</v>
      </c>
      <c r="I528" s="241" t="s">
        <v>302</v>
      </c>
      <c r="J528" s="241" t="s">
        <v>31</v>
      </c>
      <c r="K528" s="242">
        <v>100</v>
      </c>
      <c r="L528" s="56">
        <v>710000000</v>
      </c>
      <c r="M528" s="239" t="s">
        <v>61</v>
      </c>
      <c r="N528" s="57" t="s">
        <v>100</v>
      </c>
      <c r="O528" s="185" t="s">
        <v>305</v>
      </c>
      <c r="P528" s="240"/>
      <c r="Q528" s="4" t="s">
        <v>525</v>
      </c>
      <c r="R528" s="240" t="s">
        <v>303</v>
      </c>
      <c r="S528" s="241"/>
      <c r="T528" s="241" t="s">
        <v>86</v>
      </c>
      <c r="U528" s="241">
        <v>1</v>
      </c>
      <c r="V528" s="243">
        <v>1426780.8</v>
      </c>
      <c r="W528" s="243">
        <v>1426780.8</v>
      </c>
      <c r="X528" s="2">
        <f t="shared" si="25"/>
        <v>1597994.4960000003</v>
      </c>
      <c r="Y528" s="175" t="s">
        <v>85</v>
      </c>
      <c r="Z528" s="241">
        <v>2015</v>
      </c>
      <c r="AA528" s="189" t="s">
        <v>548</v>
      </c>
      <c r="AB528" s="216" t="s">
        <v>318</v>
      </c>
      <c r="AC528" s="293"/>
      <c r="AD528" s="293"/>
      <c r="AE528" s="293"/>
      <c r="AF528" s="293"/>
    </row>
    <row r="529" spans="1:32" ht="165.95" customHeight="1">
      <c r="A529" s="143" t="s">
        <v>1102</v>
      </c>
      <c r="B529" s="239" t="s">
        <v>56</v>
      </c>
      <c r="C529" s="239" t="s">
        <v>296</v>
      </c>
      <c r="D529" s="185" t="s">
        <v>297</v>
      </c>
      <c r="E529" s="185" t="s">
        <v>298</v>
      </c>
      <c r="F529" s="185" t="s">
        <v>299</v>
      </c>
      <c r="G529" s="185" t="s">
        <v>300</v>
      </c>
      <c r="H529" s="185" t="s">
        <v>301</v>
      </c>
      <c r="I529" s="241" t="s">
        <v>302</v>
      </c>
      <c r="J529" s="241" t="s">
        <v>31</v>
      </c>
      <c r="K529" s="242">
        <v>100</v>
      </c>
      <c r="L529" s="56">
        <v>710000000</v>
      </c>
      <c r="M529" s="239" t="s">
        <v>61</v>
      </c>
      <c r="N529" s="57" t="s">
        <v>100</v>
      </c>
      <c r="O529" s="185" t="s">
        <v>306</v>
      </c>
      <c r="P529" s="240"/>
      <c r="Q529" s="4" t="s">
        <v>525</v>
      </c>
      <c r="R529" s="240" t="s">
        <v>303</v>
      </c>
      <c r="S529" s="241"/>
      <c r="T529" s="241" t="s">
        <v>86</v>
      </c>
      <c r="U529" s="241">
        <v>1</v>
      </c>
      <c r="V529" s="243">
        <v>2140171.16</v>
      </c>
      <c r="W529" s="243">
        <v>2140171.16</v>
      </c>
      <c r="X529" s="2">
        <f t="shared" si="25"/>
        <v>2396991.6992000006</v>
      </c>
      <c r="Y529" s="175" t="s">
        <v>85</v>
      </c>
      <c r="Z529" s="241">
        <v>2015</v>
      </c>
      <c r="AA529" s="189" t="s">
        <v>548</v>
      </c>
      <c r="AB529" s="216" t="s">
        <v>318</v>
      </c>
      <c r="AC529" s="293"/>
      <c r="AD529" s="293"/>
      <c r="AE529" s="293"/>
      <c r="AF529" s="293"/>
    </row>
    <row r="530" spans="1:32" ht="165.95" customHeight="1">
      <c r="A530" s="143" t="s">
        <v>1101</v>
      </c>
      <c r="B530" s="239" t="s">
        <v>56</v>
      </c>
      <c r="C530" s="239" t="s">
        <v>296</v>
      </c>
      <c r="D530" s="185" t="s">
        <v>297</v>
      </c>
      <c r="E530" s="185" t="s">
        <v>298</v>
      </c>
      <c r="F530" s="185" t="s">
        <v>299</v>
      </c>
      <c r="G530" s="185" t="s">
        <v>300</v>
      </c>
      <c r="H530" s="185" t="s">
        <v>301</v>
      </c>
      <c r="I530" s="241" t="s">
        <v>302</v>
      </c>
      <c r="J530" s="241" t="s">
        <v>31</v>
      </c>
      <c r="K530" s="242">
        <v>100</v>
      </c>
      <c r="L530" s="56">
        <v>710000000</v>
      </c>
      <c r="M530" s="239" t="s">
        <v>61</v>
      </c>
      <c r="N530" s="57" t="s">
        <v>100</v>
      </c>
      <c r="O530" s="4" t="s">
        <v>398</v>
      </c>
      <c r="P530" s="240"/>
      <c r="Q530" s="4" t="s">
        <v>525</v>
      </c>
      <c r="R530" s="240" t="s">
        <v>303</v>
      </c>
      <c r="S530" s="241"/>
      <c r="T530" s="241" t="s">
        <v>86</v>
      </c>
      <c r="U530" s="241">
        <v>1</v>
      </c>
      <c r="V530" s="243">
        <v>2618142.7799999998</v>
      </c>
      <c r="W530" s="243">
        <v>2618142.7799999998</v>
      </c>
      <c r="X530" s="2">
        <f t="shared" si="25"/>
        <v>2932319.9136000001</v>
      </c>
      <c r="Y530" s="175" t="s">
        <v>85</v>
      </c>
      <c r="Z530" s="241">
        <v>2015</v>
      </c>
      <c r="AA530" s="189" t="s">
        <v>548</v>
      </c>
      <c r="AB530" s="216" t="s">
        <v>318</v>
      </c>
      <c r="AC530" s="293"/>
      <c r="AD530" s="293"/>
      <c r="AE530" s="293"/>
      <c r="AF530" s="293"/>
    </row>
    <row r="531" spans="1:32" ht="165.95" customHeight="1">
      <c r="A531" s="143" t="s">
        <v>1100</v>
      </c>
      <c r="B531" s="239" t="s">
        <v>56</v>
      </c>
      <c r="C531" s="239" t="s">
        <v>296</v>
      </c>
      <c r="D531" s="185" t="s">
        <v>297</v>
      </c>
      <c r="E531" s="185" t="s">
        <v>298</v>
      </c>
      <c r="F531" s="185" t="s">
        <v>299</v>
      </c>
      <c r="G531" s="185" t="s">
        <v>300</v>
      </c>
      <c r="H531" s="185" t="s">
        <v>301</v>
      </c>
      <c r="I531" s="241" t="s">
        <v>302</v>
      </c>
      <c r="J531" s="241" t="s">
        <v>31</v>
      </c>
      <c r="K531" s="242">
        <v>100</v>
      </c>
      <c r="L531" s="56">
        <v>710000000</v>
      </c>
      <c r="M531" s="239" t="s">
        <v>61</v>
      </c>
      <c r="N531" s="57" t="s">
        <v>100</v>
      </c>
      <c r="O531" s="60" t="s">
        <v>571</v>
      </c>
      <c r="P531" s="240"/>
      <c r="Q531" s="4" t="s">
        <v>525</v>
      </c>
      <c r="R531" s="240" t="s">
        <v>303</v>
      </c>
      <c r="S531" s="241"/>
      <c r="T531" s="241" t="s">
        <v>86</v>
      </c>
      <c r="U531" s="241">
        <v>1</v>
      </c>
      <c r="V531" s="243">
        <v>1897618.46</v>
      </c>
      <c r="W531" s="243">
        <v>1897618.46</v>
      </c>
      <c r="X531" s="2">
        <f t="shared" si="25"/>
        <v>2125332.6751999999</v>
      </c>
      <c r="Y531" s="175" t="s">
        <v>85</v>
      </c>
      <c r="Z531" s="241">
        <v>2015</v>
      </c>
      <c r="AA531" s="189" t="s">
        <v>548</v>
      </c>
      <c r="AB531" s="216" t="s">
        <v>318</v>
      </c>
      <c r="AC531" s="293"/>
      <c r="AD531" s="293"/>
      <c r="AE531" s="293"/>
      <c r="AF531" s="293"/>
    </row>
    <row r="532" spans="1:32" ht="165.95" customHeight="1">
      <c r="A532" s="143" t="s">
        <v>1099</v>
      </c>
      <c r="B532" s="239" t="s">
        <v>56</v>
      </c>
      <c r="C532" s="239" t="s">
        <v>296</v>
      </c>
      <c r="D532" s="185" t="s">
        <v>297</v>
      </c>
      <c r="E532" s="185" t="s">
        <v>298</v>
      </c>
      <c r="F532" s="185" t="s">
        <v>299</v>
      </c>
      <c r="G532" s="185" t="s">
        <v>300</v>
      </c>
      <c r="H532" s="185" t="s">
        <v>301</v>
      </c>
      <c r="I532" s="241" t="s">
        <v>302</v>
      </c>
      <c r="J532" s="241" t="s">
        <v>31</v>
      </c>
      <c r="K532" s="242">
        <v>100</v>
      </c>
      <c r="L532" s="56">
        <v>710000000</v>
      </c>
      <c r="M532" s="239" t="s">
        <v>61</v>
      </c>
      <c r="N532" s="57" t="s">
        <v>100</v>
      </c>
      <c r="O532" s="60" t="s">
        <v>570</v>
      </c>
      <c r="P532" s="240"/>
      <c r="Q532" s="4" t="s">
        <v>525</v>
      </c>
      <c r="R532" s="240" t="s">
        <v>303</v>
      </c>
      <c r="S532" s="241"/>
      <c r="T532" s="241" t="s">
        <v>86</v>
      </c>
      <c r="U532" s="241">
        <v>1</v>
      </c>
      <c r="V532" s="243">
        <v>715853</v>
      </c>
      <c r="W532" s="243">
        <v>715853</v>
      </c>
      <c r="X532" s="2">
        <f t="shared" si="25"/>
        <v>801755.3600000001</v>
      </c>
      <c r="Y532" s="175" t="s">
        <v>85</v>
      </c>
      <c r="Z532" s="241">
        <v>2015</v>
      </c>
      <c r="AA532" s="189" t="s">
        <v>548</v>
      </c>
      <c r="AB532" s="216" t="s">
        <v>318</v>
      </c>
      <c r="AC532" s="293"/>
      <c r="AD532" s="293"/>
      <c r="AE532" s="293"/>
      <c r="AF532" s="293"/>
    </row>
    <row r="533" spans="1:32" ht="165.95" customHeight="1">
      <c r="A533" s="143" t="s">
        <v>1098</v>
      </c>
      <c r="B533" s="239" t="s">
        <v>56</v>
      </c>
      <c r="C533" s="239" t="s">
        <v>308</v>
      </c>
      <c r="D533" s="185" t="s">
        <v>309</v>
      </c>
      <c r="E533" s="185" t="s">
        <v>310</v>
      </c>
      <c r="F533" s="185" t="s">
        <v>309</v>
      </c>
      <c r="G533" s="185" t="s">
        <v>310</v>
      </c>
      <c r="H533" s="185" t="s">
        <v>311</v>
      </c>
      <c r="I533" s="185" t="s">
        <v>312</v>
      </c>
      <c r="J533" s="241" t="s">
        <v>31</v>
      </c>
      <c r="K533" s="242">
        <v>100</v>
      </c>
      <c r="L533" s="56">
        <v>710000000</v>
      </c>
      <c r="M533" s="239" t="s">
        <v>61</v>
      </c>
      <c r="N533" s="57" t="s">
        <v>100</v>
      </c>
      <c r="O533" s="239" t="s">
        <v>61</v>
      </c>
      <c r="P533" s="240"/>
      <c r="Q533" s="4" t="s">
        <v>525</v>
      </c>
      <c r="R533" s="240" t="s">
        <v>303</v>
      </c>
      <c r="S533" s="241"/>
      <c r="T533" s="241" t="s">
        <v>86</v>
      </c>
      <c r="U533" s="241">
        <v>1</v>
      </c>
      <c r="V533" s="244">
        <v>11283980</v>
      </c>
      <c r="W533" s="244">
        <v>11283980</v>
      </c>
      <c r="X533" s="2">
        <f t="shared" si="25"/>
        <v>12638057.600000001</v>
      </c>
      <c r="Y533" s="175" t="s">
        <v>85</v>
      </c>
      <c r="Z533" s="241">
        <v>2015</v>
      </c>
      <c r="AA533" s="189" t="s">
        <v>548</v>
      </c>
      <c r="AB533" s="216" t="s">
        <v>318</v>
      </c>
      <c r="AC533" s="293"/>
      <c r="AD533" s="293"/>
      <c r="AE533" s="293"/>
      <c r="AF533" s="293"/>
    </row>
    <row r="534" spans="1:32" ht="165.95" customHeight="1">
      <c r="A534" s="143" t="s">
        <v>1097</v>
      </c>
      <c r="B534" s="239" t="s">
        <v>56</v>
      </c>
      <c r="C534" s="239" t="s">
        <v>308</v>
      </c>
      <c r="D534" s="185" t="s">
        <v>309</v>
      </c>
      <c r="E534" s="185" t="s">
        <v>310</v>
      </c>
      <c r="F534" s="185" t="s">
        <v>309</v>
      </c>
      <c r="G534" s="185" t="s">
        <v>310</v>
      </c>
      <c r="H534" s="185" t="s">
        <v>311</v>
      </c>
      <c r="I534" s="185" t="s">
        <v>312</v>
      </c>
      <c r="J534" s="241" t="s">
        <v>31</v>
      </c>
      <c r="K534" s="242">
        <v>100</v>
      </c>
      <c r="L534" s="56">
        <v>710000000</v>
      </c>
      <c r="M534" s="239" t="s">
        <v>61</v>
      </c>
      <c r="N534" s="57" t="s">
        <v>100</v>
      </c>
      <c r="O534" s="4" t="s">
        <v>569</v>
      </c>
      <c r="P534" s="240"/>
      <c r="Q534" s="4" t="s">
        <v>525</v>
      </c>
      <c r="R534" s="240" t="s">
        <v>303</v>
      </c>
      <c r="S534" s="241"/>
      <c r="T534" s="241" t="s">
        <v>86</v>
      </c>
      <c r="U534" s="241">
        <v>1</v>
      </c>
      <c r="V534" s="244">
        <v>125620263.26000001</v>
      </c>
      <c r="W534" s="244">
        <v>125620263.26000001</v>
      </c>
      <c r="X534" s="2">
        <f t="shared" si="25"/>
        <v>140694694.85120001</v>
      </c>
      <c r="Y534" s="175" t="s">
        <v>85</v>
      </c>
      <c r="Z534" s="241">
        <v>2015</v>
      </c>
      <c r="AA534" s="189" t="s">
        <v>548</v>
      </c>
      <c r="AB534" s="216" t="s">
        <v>318</v>
      </c>
      <c r="AC534" s="293"/>
      <c r="AD534" s="293"/>
      <c r="AE534" s="293"/>
      <c r="AF534" s="293"/>
    </row>
    <row r="535" spans="1:32" ht="165.95" customHeight="1">
      <c r="A535" s="143" t="s">
        <v>1096</v>
      </c>
      <c r="B535" s="239" t="s">
        <v>56</v>
      </c>
      <c r="C535" s="239" t="s">
        <v>308</v>
      </c>
      <c r="D535" s="185" t="s">
        <v>309</v>
      </c>
      <c r="E535" s="185" t="s">
        <v>310</v>
      </c>
      <c r="F535" s="185" t="s">
        <v>309</v>
      </c>
      <c r="G535" s="185" t="s">
        <v>310</v>
      </c>
      <c r="H535" s="185" t="s">
        <v>311</v>
      </c>
      <c r="I535" s="185" t="s">
        <v>312</v>
      </c>
      <c r="J535" s="241" t="s">
        <v>31</v>
      </c>
      <c r="K535" s="242">
        <v>100</v>
      </c>
      <c r="L535" s="56">
        <v>710000000</v>
      </c>
      <c r="M535" s="239" t="s">
        <v>61</v>
      </c>
      <c r="N535" s="57" t="s">
        <v>100</v>
      </c>
      <c r="O535" s="185" t="s">
        <v>313</v>
      </c>
      <c r="P535" s="240"/>
      <c r="Q535" s="4" t="s">
        <v>525</v>
      </c>
      <c r="R535" s="240" t="s">
        <v>303</v>
      </c>
      <c r="S535" s="241"/>
      <c r="T535" s="241" t="s">
        <v>86</v>
      </c>
      <c r="U535" s="241">
        <v>1</v>
      </c>
      <c r="V535" s="244">
        <v>66859166.090000004</v>
      </c>
      <c r="W535" s="244">
        <v>66859166.090000004</v>
      </c>
      <c r="X535" s="2">
        <f t="shared" si="25"/>
        <v>74882266.020800009</v>
      </c>
      <c r="Y535" s="175" t="s">
        <v>85</v>
      </c>
      <c r="Z535" s="241">
        <v>2015</v>
      </c>
      <c r="AA535" s="189" t="s">
        <v>548</v>
      </c>
      <c r="AB535" s="216" t="s">
        <v>318</v>
      </c>
      <c r="AC535" s="293"/>
      <c r="AD535" s="293"/>
      <c r="AE535" s="293"/>
      <c r="AF535" s="293"/>
    </row>
    <row r="536" spans="1:32" ht="165.95" customHeight="1">
      <c r="A536" s="143" t="s">
        <v>1095</v>
      </c>
      <c r="B536" s="239" t="s">
        <v>56</v>
      </c>
      <c r="C536" s="239" t="s">
        <v>308</v>
      </c>
      <c r="D536" s="185" t="s">
        <v>309</v>
      </c>
      <c r="E536" s="185" t="s">
        <v>310</v>
      </c>
      <c r="F536" s="185" t="s">
        <v>309</v>
      </c>
      <c r="G536" s="185" t="s">
        <v>310</v>
      </c>
      <c r="H536" s="185" t="s">
        <v>311</v>
      </c>
      <c r="I536" s="185" t="s">
        <v>312</v>
      </c>
      <c r="J536" s="241" t="s">
        <v>31</v>
      </c>
      <c r="K536" s="242">
        <v>100</v>
      </c>
      <c r="L536" s="56">
        <v>710000000</v>
      </c>
      <c r="M536" s="239" t="s">
        <v>61</v>
      </c>
      <c r="N536" s="57" t="s">
        <v>100</v>
      </c>
      <c r="O536" s="149" t="s">
        <v>573</v>
      </c>
      <c r="P536" s="240"/>
      <c r="Q536" s="4" t="s">
        <v>525</v>
      </c>
      <c r="R536" s="240" t="s">
        <v>303</v>
      </c>
      <c r="S536" s="241"/>
      <c r="T536" s="241" t="s">
        <v>86</v>
      </c>
      <c r="U536" s="241">
        <v>1</v>
      </c>
      <c r="V536" s="244">
        <v>4095422.92</v>
      </c>
      <c r="W536" s="244">
        <v>4095422.92</v>
      </c>
      <c r="X536" s="2">
        <f t="shared" si="25"/>
        <v>4586873.6704000002</v>
      </c>
      <c r="Y536" s="175" t="s">
        <v>85</v>
      </c>
      <c r="Z536" s="241">
        <v>2015</v>
      </c>
      <c r="AA536" s="189" t="s">
        <v>548</v>
      </c>
      <c r="AB536" s="216" t="s">
        <v>318</v>
      </c>
      <c r="AC536" s="293"/>
      <c r="AD536" s="293"/>
      <c r="AE536" s="293"/>
      <c r="AF536" s="293"/>
    </row>
    <row r="537" spans="1:32" ht="165.95" customHeight="1">
      <c r="A537" s="143" t="s">
        <v>1094</v>
      </c>
      <c r="B537" s="239" t="s">
        <v>56</v>
      </c>
      <c r="C537" s="239" t="s">
        <v>308</v>
      </c>
      <c r="D537" s="185" t="s">
        <v>309</v>
      </c>
      <c r="E537" s="185" t="s">
        <v>310</v>
      </c>
      <c r="F537" s="185" t="s">
        <v>309</v>
      </c>
      <c r="G537" s="185" t="s">
        <v>310</v>
      </c>
      <c r="H537" s="185" t="s">
        <v>311</v>
      </c>
      <c r="I537" s="185" t="s">
        <v>312</v>
      </c>
      <c r="J537" s="241" t="s">
        <v>31</v>
      </c>
      <c r="K537" s="242">
        <v>100</v>
      </c>
      <c r="L537" s="56">
        <v>710000000</v>
      </c>
      <c r="M537" s="239" t="s">
        <v>61</v>
      </c>
      <c r="N537" s="57" t="s">
        <v>100</v>
      </c>
      <c r="O537" s="185" t="s">
        <v>314</v>
      </c>
      <c r="P537" s="240"/>
      <c r="Q537" s="4" t="s">
        <v>525</v>
      </c>
      <c r="R537" s="240" t="s">
        <v>303</v>
      </c>
      <c r="S537" s="241"/>
      <c r="T537" s="241" t="s">
        <v>86</v>
      </c>
      <c r="U537" s="241">
        <v>1</v>
      </c>
      <c r="V537" s="244">
        <v>32292588</v>
      </c>
      <c r="W537" s="244">
        <v>32292588</v>
      </c>
      <c r="X537" s="2">
        <f t="shared" si="25"/>
        <v>36167698.560000002</v>
      </c>
      <c r="Y537" s="175" t="s">
        <v>85</v>
      </c>
      <c r="Z537" s="241">
        <v>2015</v>
      </c>
      <c r="AA537" s="189" t="s">
        <v>548</v>
      </c>
      <c r="AB537" s="216" t="s">
        <v>318</v>
      </c>
      <c r="AC537" s="293"/>
      <c r="AD537" s="293"/>
      <c r="AE537" s="293"/>
      <c r="AF537" s="293"/>
    </row>
    <row r="538" spans="1:32" ht="165.95" customHeight="1">
      <c r="A538" s="143" t="s">
        <v>1093</v>
      </c>
      <c r="B538" s="239" t="s">
        <v>56</v>
      </c>
      <c r="C538" s="239" t="s">
        <v>308</v>
      </c>
      <c r="D538" s="185" t="s">
        <v>309</v>
      </c>
      <c r="E538" s="185" t="s">
        <v>310</v>
      </c>
      <c r="F538" s="185" t="s">
        <v>309</v>
      </c>
      <c r="G538" s="185" t="s">
        <v>310</v>
      </c>
      <c r="H538" s="185" t="s">
        <v>311</v>
      </c>
      <c r="I538" s="185" t="s">
        <v>312</v>
      </c>
      <c r="J538" s="241" t="s">
        <v>31</v>
      </c>
      <c r="K538" s="242">
        <v>100</v>
      </c>
      <c r="L538" s="56">
        <v>710000000</v>
      </c>
      <c r="M538" s="239" t="s">
        <v>61</v>
      </c>
      <c r="N538" s="57" t="s">
        <v>100</v>
      </c>
      <c r="O538" s="185" t="s">
        <v>315</v>
      </c>
      <c r="P538" s="240"/>
      <c r="Q538" s="4" t="s">
        <v>525</v>
      </c>
      <c r="R538" s="240" t="s">
        <v>303</v>
      </c>
      <c r="S538" s="241"/>
      <c r="T538" s="241" t="s">
        <v>86</v>
      </c>
      <c r="U538" s="241">
        <v>1</v>
      </c>
      <c r="V538" s="244">
        <v>27574218.120000001</v>
      </c>
      <c r="W538" s="244">
        <v>27574218.120000001</v>
      </c>
      <c r="X538" s="2">
        <f t="shared" si="25"/>
        <v>30883124.294400003</v>
      </c>
      <c r="Y538" s="175" t="s">
        <v>85</v>
      </c>
      <c r="Z538" s="241">
        <v>2015</v>
      </c>
      <c r="AA538" s="189" t="s">
        <v>548</v>
      </c>
      <c r="AB538" s="216" t="s">
        <v>318</v>
      </c>
      <c r="AC538" s="293"/>
      <c r="AD538" s="293"/>
      <c r="AE538" s="293"/>
      <c r="AF538" s="293"/>
    </row>
    <row r="539" spans="1:32" ht="165.95" customHeight="1">
      <c r="A539" s="143" t="s">
        <v>1092</v>
      </c>
      <c r="B539" s="239" t="s">
        <v>56</v>
      </c>
      <c r="C539" s="239" t="s">
        <v>308</v>
      </c>
      <c r="D539" s="185" t="s">
        <v>309</v>
      </c>
      <c r="E539" s="185" t="s">
        <v>310</v>
      </c>
      <c r="F539" s="185" t="s">
        <v>309</v>
      </c>
      <c r="G539" s="185" t="s">
        <v>310</v>
      </c>
      <c r="H539" s="185" t="s">
        <v>311</v>
      </c>
      <c r="I539" s="185" t="s">
        <v>312</v>
      </c>
      <c r="J539" s="241" t="s">
        <v>31</v>
      </c>
      <c r="K539" s="242">
        <v>100</v>
      </c>
      <c r="L539" s="56">
        <v>710000000</v>
      </c>
      <c r="M539" s="239" t="s">
        <v>61</v>
      </c>
      <c r="N539" s="57" t="s">
        <v>100</v>
      </c>
      <c r="O539" s="185" t="s">
        <v>316</v>
      </c>
      <c r="P539" s="240"/>
      <c r="Q539" s="4" t="s">
        <v>525</v>
      </c>
      <c r="R539" s="240" t="s">
        <v>303</v>
      </c>
      <c r="S539" s="241"/>
      <c r="T539" s="241" t="s">
        <v>86</v>
      </c>
      <c r="U539" s="241">
        <v>1</v>
      </c>
      <c r="V539" s="244">
        <v>160550940.15000001</v>
      </c>
      <c r="W539" s="244">
        <v>160550940.15000001</v>
      </c>
      <c r="X539" s="2">
        <f t="shared" si="25"/>
        <v>179817052.96800002</v>
      </c>
      <c r="Y539" s="175" t="s">
        <v>85</v>
      </c>
      <c r="Z539" s="241">
        <v>2015</v>
      </c>
      <c r="AA539" s="189" t="s">
        <v>548</v>
      </c>
      <c r="AB539" s="216" t="s">
        <v>318</v>
      </c>
      <c r="AC539" s="293"/>
      <c r="AD539" s="293"/>
      <c r="AE539" s="293"/>
      <c r="AF539" s="293"/>
    </row>
    <row r="540" spans="1:32" ht="165.95" customHeight="1">
      <c r="A540" s="143" t="s">
        <v>1091</v>
      </c>
      <c r="B540" s="239" t="s">
        <v>56</v>
      </c>
      <c r="C540" s="239" t="s">
        <v>308</v>
      </c>
      <c r="D540" s="185" t="s">
        <v>309</v>
      </c>
      <c r="E540" s="185" t="s">
        <v>310</v>
      </c>
      <c r="F540" s="185" t="s">
        <v>309</v>
      </c>
      <c r="G540" s="185" t="s">
        <v>310</v>
      </c>
      <c r="H540" s="185" t="s">
        <v>311</v>
      </c>
      <c r="I540" s="185" t="s">
        <v>312</v>
      </c>
      <c r="J540" s="241" t="s">
        <v>31</v>
      </c>
      <c r="K540" s="242">
        <v>100</v>
      </c>
      <c r="L540" s="56">
        <v>710000000</v>
      </c>
      <c r="M540" s="239" t="s">
        <v>61</v>
      </c>
      <c r="N540" s="57" t="s">
        <v>100</v>
      </c>
      <c r="O540" s="185" t="s">
        <v>317</v>
      </c>
      <c r="P540" s="240"/>
      <c r="Q540" s="4" t="s">
        <v>525</v>
      </c>
      <c r="R540" s="240" t="s">
        <v>303</v>
      </c>
      <c r="S540" s="241"/>
      <c r="T540" s="241" t="s">
        <v>86</v>
      </c>
      <c r="U540" s="241">
        <v>1</v>
      </c>
      <c r="V540" s="244">
        <v>5286235.72</v>
      </c>
      <c r="W540" s="244">
        <v>5286235.72</v>
      </c>
      <c r="X540" s="2">
        <f t="shared" si="25"/>
        <v>5920584.0064000003</v>
      </c>
      <c r="Y540" s="175" t="s">
        <v>85</v>
      </c>
      <c r="Z540" s="241">
        <v>2015</v>
      </c>
      <c r="AA540" s="189" t="s">
        <v>548</v>
      </c>
      <c r="AB540" s="216" t="s">
        <v>318</v>
      </c>
      <c r="AC540" s="293"/>
      <c r="AD540" s="293"/>
      <c r="AE540" s="293"/>
      <c r="AF540" s="293"/>
    </row>
    <row r="541" spans="1:32" ht="165.95" customHeight="1">
      <c r="A541" s="143" t="s">
        <v>1090</v>
      </c>
      <c r="B541" s="239" t="s">
        <v>56</v>
      </c>
      <c r="C541" s="239" t="s">
        <v>308</v>
      </c>
      <c r="D541" s="185" t="s">
        <v>309</v>
      </c>
      <c r="E541" s="185" t="s">
        <v>310</v>
      </c>
      <c r="F541" s="185" t="s">
        <v>309</v>
      </c>
      <c r="G541" s="185" t="s">
        <v>310</v>
      </c>
      <c r="H541" s="185" t="s">
        <v>311</v>
      </c>
      <c r="I541" s="185" t="s">
        <v>312</v>
      </c>
      <c r="J541" s="241" t="s">
        <v>31</v>
      </c>
      <c r="K541" s="242">
        <v>100</v>
      </c>
      <c r="L541" s="56">
        <v>710000000</v>
      </c>
      <c r="M541" s="239" t="s">
        <v>61</v>
      </c>
      <c r="N541" s="57" t="s">
        <v>100</v>
      </c>
      <c r="O541" s="60" t="s">
        <v>571</v>
      </c>
      <c r="P541" s="240"/>
      <c r="Q541" s="4" t="s">
        <v>525</v>
      </c>
      <c r="R541" s="240" t="s">
        <v>303</v>
      </c>
      <c r="S541" s="241"/>
      <c r="T541" s="241" t="s">
        <v>86</v>
      </c>
      <c r="U541" s="241">
        <v>1</v>
      </c>
      <c r="V541" s="244">
        <v>84798778.189999998</v>
      </c>
      <c r="W541" s="244">
        <v>84798778.189999998</v>
      </c>
      <c r="X541" s="2">
        <f t="shared" si="25"/>
        <v>94974631.57280001</v>
      </c>
      <c r="Y541" s="175" t="s">
        <v>85</v>
      </c>
      <c r="Z541" s="241">
        <v>2015</v>
      </c>
      <c r="AA541" s="189" t="s">
        <v>548</v>
      </c>
      <c r="AB541" s="216" t="s">
        <v>318</v>
      </c>
      <c r="AC541" s="293"/>
      <c r="AD541" s="293"/>
      <c r="AE541" s="293"/>
      <c r="AF541" s="293"/>
    </row>
    <row r="542" spans="1:32" ht="165.95" customHeight="1">
      <c r="A542" s="143" t="s">
        <v>1089</v>
      </c>
      <c r="B542" s="239" t="s">
        <v>56</v>
      </c>
      <c r="C542" s="239" t="s">
        <v>308</v>
      </c>
      <c r="D542" s="185" t="s">
        <v>309</v>
      </c>
      <c r="E542" s="185" t="s">
        <v>310</v>
      </c>
      <c r="F542" s="185" t="s">
        <v>309</v>
      </c>
      <c r="G542" s="185" t="s">
        <v>310</v>
      </c>
      <c r="H542" s="185" t="s">
        <v>311</v>
      </c>
      <c r="I542" s="185" t="s">
        <v>312</v>
      </c>
      <c r="J542" s="241" t="s">
        <v>31</v>
      </c>
      <c r="K542" s="242">
        <v>100</v>
      </c>
      <c r="L542" s="56">
        <v>710000000</v>
      </c>
      <c r="M542" s="239" t="s">
        <v>61</v>
      </c>
      <c r="N542" s="57" t="s">
        <v>100</v>
      </c>
      <c r="O542" s="60" t="s">
        <v>570</v>
      </c>
      <c r="P542" s="240"/>
      <c r="Q542" s="4" t="s">
        <v>525</v>
      </c>
      <c r="R542" s="240" t="s">
        <v>303</v>
      </c>
      <c r="S542" s="241"/>
      <c r="T542" s="241" t="s">
        <v>86</v>
      </c>
      <c r="U542" s="241">
        <v>1</v>
      </c>
      <c r="V542" s="244">
        <v>5321736.7699999996</v>
      </c>
      <c r="W542" s="244">
        <v>5321736.7699999996</v>
      </c>
      <c r="X542" s="2">
        <f t="shared" si="25"/>
        <v>5960345.1824000003</v>
      </c>
      <c r="Y542" s="175" t="s">
        <v>85</v>
      </c>
      <c r="Z542" s="241">
        <v>2015</v>
      </c>
      <c r="AA542" s="189" t="s">
        <v>548</v>
      </c>
      <c r="AB542" s="216" t="s">
        <v>318</v>
      </c>
      <c r="AC542" s="293"/>
      <c r="AD542" s="293"/>
      <c r="AE542" s="293"/>
      <c r="AF542" s="293"/>
    </row>
    <row r="543" spans="1:32" ht="165.95" customHeight="1">
      <c r="A543" s="143" t="s">
        <v>1088</v>
      </c>
      <c r="B543" s="239" t="s">
        <v>56</v>
      </c>
      <c r="C543" s="239" t="s">
        <v>308</v>
      </c>
      <c r="D543" s="185" t="s">
        <v>309</v>
      </c>
      <c r="E543" s="185" t="s">
        <v>310</v>
      </c>
      <c r="F543" s="185" t="s">
        <v>309</v>
      </c>
      <c r="G543" s="185" t="s">
        <v>310</v>
      </c>
      <c r="H543" s="185" t="s">
        <v>311</v>
      </c>
      <c r="I543" s="185" t="s">
        <v>312</v>
      </c>
      <c r="J543" s="241" t="s">
        <v>31</v>
      </c>
      <c r="K543" s="242">
        <v>100</v>
      </c>
      <c r="L543" s="56">
        <v>710000000</v>
      </c>
      <c r="M543" s="239" t="s">
        <v>61</v>
      </c>
      <c r="N543" s="57" t="s">
        <v>100</v>
      </c>
      <c r="O543" s="239" t="s">
        <v>572</v>
      </c>
      <c r="P543" s="240"/>
      <c r="Q543" s="4" t="s">
        <v>525</v>
      </c>
      <c r="R543" s="240" t="s">
        <v>303</v>
      </c>
      <c r="S543" s="241"/>
      <c r="T543" s="241" t="s">
        <v>86</v>
      </c>
      <c r="U543" s="241">
        <v>1</v>
      </c>
      <c r="V543" s="244">
        <v>1748063.07</v>
      </c>
      <c r="W543" s="244">
        <v>1748063.07</v>
      </c>
      <c r="X543" s="2">
        <f t="shared" si="25"/>
        <v>1957830.6384000003</v>
      </c>
      <c r="Y543" s="175" t="s">
        <v>85</v>
      </c>
      <c r="Z543" s="241">
        <v>2015</v>
      </c>
      <c r="AA543" s="189" t="s">
        <v>548</v>
      </c>
      <c r="AB543" s="216" t="s">
        <v>318</v>
      </c>
      <c r="AC543" s="293"/>
      <c r="AD543" s="293"/>
      <c r="AE543" s="293"/>
      <c r="AF543" s="293"/>
    </row>
    <row r="544" spans="1:32" s="274" customFormat="1" ht="165.95" customHeight="1">
      <c r="A544" s="261" t="s">
        <v>1087</v>
      </c>
      <c r="B544" s="405" t="s">
        <v>56</v>
      </c>
      <c r="C544" s="405" t="s">
        <v>319</v>
      </c>
      <c r="D544" s="406" t="s">
        <v>320</v>
      </c>
      <c r="E544" s="406" t="s">
        <v>321</v>
      </c>
      <c r="F544" s="406" t="s">
        <v>322</v>
      </c>
      <c r="G544" s="406" t="s">
        <v>323</v>
      </c>
      <c r="H544" s="406" t="s">
        <v>324</v>
      </c>
      <c r="I544" s="406" t="s">
        <v>325</v>
      </c>
      <c r="J544" s="407" t="s">
        <v>31</v>
      </c>
      <c r="K544" s="408">
        <v>60</v>
      </c>
      <c r="L544" s="301">
        <v>710000000</v>
      </c>
      <c r="M544" s="405" t="s">
        <v>61</v>
      </c>
      <c r="N544" s="267" t="s">
        <v>100</v>
      </c>
      <c r="O544" s="405" t="s">
        <v>326</v>
      </c>
      <c r="P544" s="409"/>
      <c r="Q544" s="268" t="s">
        <v>525</v>
      </c>
      <c r="R544" s="410" t="s">
        <v>196</v>
      </c>
      <c r="S544" s="407"/>
      <c r="T544" s="407" t="s">
        <v>30</v>
      </c>
      <c r="U544" s="407">
        <v>1</v>
      </c>
      <c r="V544" s="411">
        <v>98507930.599999994</v>
      </c>
      <c r="W544" s="411">
        <v>0</v>
      </c>
      <c r="X544" s="444">
        <f t="shared" si="25"/>
        <v>0</v>
      </c>
      <c r="Y544" s="412" t="s">
        <v>213</v>
      </c>
      <c r="Z544" s="407">
        <v>2015</v>
      </c>
      <c r="AA544" s="413" t="s">
        <v>505</v>
      </c>
      <c r="AB544" s="272" t="s">
        <v>331</v>
      </c>
      <c r="AC544" s="298"/>
      <c r="AD544" s="298"/>
      <c r="AE544" s="298"/>
      <c r="AF544" s="298"/>
    </row>
    <row r="545" spans="1:32" ht="165.95" customHeight="1">
      <c r="A545" s="143" t="s">
        <v>1522</v>
      </c>
      <c r="B545" s="239" t="s">
        <v>56</v>
      </c>
      <c r="C545" s="239" t="s">
        <v>319</v>
      </c>
      <c r="D545" s="185" t="s">
        <v>320</v>
      </c>
      <c r="E545" s="185" t="s">
        <v>321</v>
      </c>
      <c r="F545" s="185" t="s">
        <v>322</v>
      </c>
      <c r="G545" s="185" t="s">
        <v>323</v>
      </c>
      <c r="H545" s="185" t="s">
        <v>324</v>
      </c>
      <c r="I545" s="185" t="s">
        <v>325</v>
      </c>
      <c r="J545" s="241" t="s">
        <v>31</v>
      </c>
      <c r="K545" s="242">
        <v>60</v>
      </c>
      <c r="L545" s="56">
        <v>710000000</v>
      </c>
      <c r="M545" s="239" t="s">
        <v>61</v>
      </c>
      <c r="N545" s="57" t="s">
        <v>100</v>
      </c>
      <c r="O545" s="239" t="s">
        <v>326</v>
      </c>
      <c r="P545" s="240"/>
      <c r="Q545" s="4" t="s">
        <v>525</v>
      </c>
      <c r="R545" s="205" t="s">
        <v>196</v>
      </c>
      <c r="S545" s="241"/>
      <c r="T545" s="241" t="s">
        <v>30</v>
      </c>
      <c r="U545" s="241">
        <v>1</v>
      </c>
      <c r="V545" s="404">
        <v>88307930.599999994</v>
      </c>
      <c r="W545" s="404">
        <v>88307930.599999994</v>
      </c>
      <c r="X545" s="2">
        <f t="shared" si="25"/>
        <v>98904882.272</v>
      </c>
      <c r="Y545" s="201" t="s">
        <v>213</v>
      </c>
      <c r="Z545" s="241">
        <v>2015</v>
      </c>
      <c r="AA545" s="194" t="s">
        <v>505</v>
      </c>
      <c r="AB545" s="216" t="s">
        <v>331</v>
      </c>
      <c r="AC545" s="293"/>
      <c r="AD545" s="293"/>
      <c r="AE545" s="293"/>
      <c r="AF545" s="293"/>
    </row>
    <row r="546" spans="1:32" ht="165.95" customHeight="1">
      <c r="A546" s="143" t="s">
        <v>1086</v>
      </c>
      <c r="B546" s="239" t="s">
        <v>56</v>
      </c>
      <c r="C546" s="239" t="s">
        <v>319</v>
      </c>
      <c r="D546" s="185" t="s">
        <v>320</v>
      </c>
      <c r="E546" s="185" t="s">
        <v>321</v>
      </c>
      <c r="F546" s="185" t="s">
        <v>322</v>
      </c>
      <c r="G546" s="185" t="s">
        <v>323</v>
      </c>
      <c r="H546" s="185" t="s">
        <v>327</v>
      </c>
      <c r="I546" s="185" t="s">
        <v>328</v>
      </c>
      <c r="J546" s="241" t="s">
        <v>31</v>
      </c>
      <c r="K546" s="242">
        <v>70</v>
      </c>
      <c r="L546" s="56">
        <v>710000000</v>
      </c>
      <c r="M546" s="239" t="s">
        <v>61</v>
      </c>
      <c r="N546" s="57" t="s">
        <v>100</v>
      </c>
      <c r="O546" s="239" t="s">
        <v>326</v>
      </c>
      <c r="P546" s="240"/>
      <c r="Q546" s="4" t="s">
        <v>525</v>
      </c>
      <c r="R546" s="205" t="s">
        <v>196</v>
      </c>
      <c r="S546" s="241"/>
      <c r="T546" s="241" t="s">
        <v>30</v>
      </c>
      <c r="U546" s="241">
        <v>1</v>
      </c>
      <c r="V546" s="244">
        <v>60647609</v>
      </c>
      <c r="W546" s="244">
        <v>60647609</v>
      </c>
      <c r="X546" s="2">
        <f t="shared" si="25"/>
        <v>67925322.080000013</v>
      </c>
      <c r="Y546" s="201" t="s">
        <v>213</v>
      </c>
      <c r="Z546" s="241">
        <v>2015</v>
      </c>
      <c r="AA546" s="194" t="s">
        <v>505</v>
      </c>
      <c r="AB546" s="216" t="s">
        <v>331</v>
      </c>
      <c r="AC546" s="293"/>
      <c r="AD546" s="293"/>
      <c r="AE546" s="293"/>
      <c r="AF546" s="293"/>
    </row>
    <row r="547" spans="1:32" ht="165.95" customHeight="1">
      <c r="A547" s="143" t="s">
        <v>1085</v>
      </c>
      <c r="B547" s="239" t="s">
        <v>56</v>
      </c>
      <c r="C547" s="239" t="s">
        <v>319</v>
      </c>
      <c r="D547" s="185" t="s">
        <v>320</v>
      </c>
      <c r="E547" s="185" t="s">
        <v>321</v>
      </c>
      <c r="F547" s="185" t="s">
        <v>322</v>
      </c>
      <c r="G547" s="185" t="s">
        <v>323</v>
      </c>
      <c r="H547" s="185" t="s">
        <v>329</v>
      </c>
      <c r="I547" s="185" t="s">
        <v>330</v>
      </c>
      <c r="J547" s="241" t="s">
        <v>31</v>
      </c>
      <c r="K547" s="242">
        <v>100</v>
      </c>
      <c r="L547" s="56">
        <v>710000000</v>
      </c>
      <c r="M547" s="239" t="s">
        <v>61</v>
      </c>
      <c r="N547" s="57" t="s">
        <v>100</v>
      </c>
      <c r="O547" s="239" t="s">
        <v>326</v>
      </c>
      <c r="P547" s="240"/>
      <c r="Q547" s="4" t="s">
        <v>525</v>
      </c>
      <c r="R547" s="205" t="s">
        <v>196</v>
      </c>
      <c r="S547" s="241"/>
      <c r="T547" s="241" t="s">
        <v>30</v>
      </c>
      <c r="U547" s="241">
        <v>1</v>
      </c>
      <c r="V547" s="244">
        <v>2000000</v>
      </c>
      <c r="W547" s="244">
        <v>2000000</v>
      </c>
      <c r="X547" s="2">
        <f t="shared" si="25"/>
        <v>2240000</v>
      </c>
      <c r="Y547" s="201" t="s">
        <v>213</v>
      </c>
      <c r="Z547" s="241">
        <v>2015</v>
      </c>
      <c r="AA547" s="194" t="s">
        <v>505</v>
      </c>
      <c r="AB547" s="216" t="s">
        <v>331</v>
      </c>
      <c r="AC547" s="293"/>
      <c r="AD547" s="293"/>
      <c r="AE547" s="293"/>
      <c r="AF547" s="293"/>
    </row>
    <row r="548" spans="1:32" ht="165.95" customHeight="1">
      <c r="A548" s="143" t="s">
        <v>1084</v>
      </c>
      <c r="B548" s="239" t="s">
        <v>56</v>
      </c>
      <c r="C548" s="239" t="s">
        <v>337</v>
      </c>
      <c r="D548" s="185" t="s">
        <v>338</v>
      </c>
      <c r="E548" s="185" t="s">
        <v>339</v>
      </c>
      <c r="F548" s="185" t="s">
        <v>338</v>
      </c>
      <c r="G548" s="185" t="s">
        <v>339</v>
      </c>
      <c r="H548" s="185" t="s">
        <v>340</v>
      </c>
      <c r="I548" s="185" t="s">
        <v>341</v>
      </c>
      <c r="J548" s="241" t="s">
        <v>31</v>
      </c>
      <c r="K548" s="242">
        <v>100</v>
      </c>
      <c r="L548" s="56">
        <v>710000000</v>
      </c>
      <c r="M548" s="239" t="s">
        <v>61</v>
      </c>
      <c r="N548" s="57" t="s">
        <v>100</v>
      </c>
      <c r="O548" s="239" t="s">
        <v>195</v>
      </c>
      <c r="P548" s="240"/>
      <c r="Q548" s="4" t="s">
        <v>525</v>
      </c>
      <c r="R548" s="205" t="s">
        <v>196</v>
      </c>
      <c r="S548" s="241"/>
      <c r="T548" s="241" t="s">
        <v>30</v>
      </c>
      <c r="U548" s="241">
        <v>1</v>
      </c>
      <c r="V548" s="244">
        <v>143393930</v>
      </c>
      <c r="W548" s="244">
        <v>143393930</v>
      </c>
      <c r="X548" s="2">
        <f t="shared" si="25"/>
        <v>160601201.60000002</v>
      </c>
      <c r="Y548" s="201" t="s">
        <v>213</v>
      </c>
      <c r="Z548" s="241">
        <v>2015</v>
      </c>
      <c r="AA548" s="194" t="s">
        <v>505</v>
      </c>
      <c r="AB548" s="216" t="s">
        <v>331</v>
      </c>
      <c r="AC548" s="293"/>
      <c r="AD548" s="293"/>
      <c r="AE548" s="293"/>
      <c r="AF548" s="293"/>
    </row>
    <row r="549" spans="1:32" ht="165.95" customHeight="1">
      <c r="A549" s="143" t="s">
        <v>1083</v>
      </c>
      <c r="B549" s="239" t="s">
        <v>179</v>
      </c>
      <c r="C549" s="239" t="s">
        <v>343</v>
      </c>
      <c r="D549" s="185" t="s">
        <v>344</v>
      </c>
      <c r="E549" s="185" t="s">
        <v>350</v>
      </c>
      <c r="F549" s="185" t="s">
        <v>345</v>
      </c>
      <c r="G549" s="185" t="s">
        <v>351</v>
      </c>
      <c r="H549" s="185" t="s">
        <v>346</v>
      </c>
      <c r="I549" s="185" t="s">
        <v>347</v>
      </c>
      <c r="J549" s="241" t="s">
        <v>31</v>
      </c>
      <c r="K549" s="242">
        <v>100</v>
      </c>
      <c r="L549" s="56">
        <v>710000000</v>
      </c>
      <c r="M549" s="239" t="s">
        <v>61</v>
      </c>
      <c r="N549" s="57" t="s">
        <v>100</v>
      </c>
      <c r="O549" s="239" t="s">
        <v>61</v>
      </c>
      <c r="P549" s="240"/>
      <c r="Q549" s="4" t="s">
        <v>525</v>
      </c>
      <c r="R549" s="240" t="s">
        <v>352</v>
      </c>
      <c r="S549" s="241"/>
      <c r="T549" s="241" t="s">
        <v>86</v>
      </c>
      <c r="U549" s="241">
        <v>1</v>
      </c>
      <c r="V549" s="244">
        <v>8910000</v>
      </c>
      <c r="W549" s="244">
        <v>8910000</v>
      </c>
      <c r="X549" s="2">
        <f t="shared" si="25"/>
        <v>9979200.0000000019</v>
      </c>
      <c r="Y549" s="201" t="s">
        <v>213</v>
      </c>
      <c r="Z549" s="241">
        <v>2015</v>
      </c>
      <c r="AA549" s="194" t="s">
        <v>505</v>
      </c>
      <c r="AB549" s="216" t="s">
        <v>353</v>
      </c>
      <c r="AC549" s="293"/>
      <c r="AD549" s="293"/>
      <c r="AE549" s="293"/>
      <c r="AF549" s="293"/>
    </row>
    <row r="550" spans="1:32" ht="165.95" customHeight="1">
      <c r="A550" s="143" t="s">
        <v>1082</v>
      </c>
      <c r="B550" s="239" t="s">
        <v>179</v>
      </c>
      <c r="C550" s="239" t="s">
        <v>354</v>
      </c>
      <c r="D550" s="185" t="s">
        <v>355</v>
      </c>
      <c r="E550" s="185" t="s">
        <v>356</v>
      </c>
      <c r="F550" s="185" t="s">
        <v>355</v>
      </c>
      <c r="G550" s="185" t="s">
        <v>356</v>
      </c>
      <c r="H550" s="185" t="s">
        <v>357</v>
      </c>
      <c r="I550" s="185" t="s">
        <v>358</v>
      </c>
      <c r="J550" s="241" t="s">
        <v>31</v>
      </c>
      <c r="K550" s="242">
        <v>100</v>
      </c>
      <c r="L550" s="56">
        <v>710000000</v>
      </c>
      <c r="M550" s="239" t="s">
        <v>61</v>
      </c>
      <c r="N550" s="57" t="s">
        <v>100</v>
      </c>
      <c r="O550" s="239" t="s">
        <v>348</v>
      </c>
      <c r="P550" s="240"/>
      <c r="Q550" s="4" t="s">
        <v>525</v>
      </c>
      <c r="R550" s="240" t="s">
        <v>349</v>
      </c>
      <c r="S550" s="241"/>
      <c r="T550" s="241" t="s">
        <v>86</v>
      </c>
      <c r="U550" s="241">
        <v>1</v>
      </c>
      <c r="V550" s="244">
        <v>600000</v>
      </c>
      <c r="W550" s="244">
        <v>600000</v>
      </c>
      <c r="X550" s="2">
        <f t="shared" si="25"/>
        <v>672000.00000000012</v>
      </c>
      <c r="Y550" s="175" t="s">
        <v>85</v>
      </c>
      <c r="Z550" s="241">
        <v>2015</v>
      </c>
      <c r="AA550" s="189" t="s">
        <v>503</v>
      </c>
      <c r="AB550" s="216" t="s">
        <v>353</v>
      </c>
      <c r="AC550" s="293"/>
      <c r="AD550" s="293"/>
      <c r="AE550" s="293"/>
      <c r="AF550" s="293"/>
    </row>
    <row r="551" spans="1:32" ht="165.95" customHeight="1">
      <c r="A551" s="143" t="s">
        <v>1081</v>
      </c>
      <c r="B551" s="11" t="s">
        <v>56</v>
      </c>
      <c r="C551" s="4" t="s">
        <v>391</v>
      </c>
      <c r="D551" s="4" t="s">
        <v>392</v>
      </c>
      <c r="E551" s="4" t="s">
        <v>393</v>
      </c>
      <c r="F551" s="4" t="s">
        <v>394</v>
      </c>
      <c r="G551" s="4" t="s">
        <v>395</v>
      </c>
      <c r="H551" s="4" t="s">
        <v>396</v>
      </c>
      <c r="I551" s="4" t="s">
        <v>397</v>
      </c>
      <c r="J551" s="4" t="s">
        <v>31</v>
      </c>
      <c r="K551" s="5">
        <v>100</v>
      </c>
      <c r="L551" s="58">
        <v>710000000</v>
      </c>
      <c r="M551" s="58" t="s">
        <v>61</v>
      </c>
      <c r="N551" s="114" t="s">
        <v>100</v>
      </c>
      <c r="O551" s="4" t="s">
        <v>398</v>
      </c>
      <c r="P551" s="4"/>
      <c r="Q551" s="4" t="s">
        <v>525</v>
      </c>
      <c r="R551" s="4" t="s">
        <v>399</v>
      </c>
      <c r="S551" s="4"/>
      <c r="T551" s="3" t="s">
        <v>86</v>
      </c>
      <c r="U551" s="6">
        <v>1</v>
      </c>
      <c r="V551" s="7">
        <v>46240800</v>
      </c>
      <c r="W551" s="7">
        <v>46240800</v>
      </c>
      <c r="X551" s="2">
        <f t="shared" si="25"/>
        <v>51789696.000000007</v>
      </c>
      <c r="Y551" s="4" t="s">
        <v>85</v>
      </c>
      <c r="Z551" s="4">
        <v>2015</v>
      </c>
      <c r="AA551" s="4" t="s">
        <v>496</v>
      </c>
      <c r="AB551" s="4" t="s">
        <v>489</v>
      </c>
      <c r="AC551" s="293"/>
      <c r="AD551" s="293"/>
      <c r="AE551" s="293"/>
      <c r="AF551" s="293"/>
    </row>
    <row r="552" spans="1:32" ht="165.95" customHeight="1">
      <c r="A552" s="143" t="s">
        <v>1080</v>
      </c>
      <c r="B552" s="11" t="s">
        <v>56</v>
      </c>
      <c r="C552" s="4" t="s">
        <v>391</v>
      </c>
      <c r="D552" s="4" t="s">
        <v>392</v>
      </c>
      <c r="E552" s="4" t="s">
        <v>393</v>
      </c>
      <c r="F552" s="4" t="s">
        <v>394</v>
      </c>
      <c r="G552" s="4" t="s">
        <v>395</v>
      </c>
      <c r="H552" s="4" t="s">
        <v>396</v>
      </c>
      <c r="I552" s="4" t="s">
        <v>397</v>
      </c>
      <c r="J552" s="4" t="s">
        <v>31</v>
      </c>
      <c r="K552" s="5">
        <v>100</v>
      </c>
      <c r="L552" s="58">
        <v>710000000</v>
      </c>
      <c r="M552" s="58" t="s">
        <v>61</v>
      </c>
      <c r="N552" s="114" t="s">
        <v>100</v>
      </c>
      <c r="O552" s="4" t="s">
        <v>510</v>
      </c>
      <c r="P552" s="4"/>
      <c r="Q552" s="4" t="s">
        <v>525</v>
      </c>
      <c r="R552" s="4" t="s">
        <v>399</v>
      </c>
      <c r="S552" s="4"/>
      <c r="T552" s="3" t="s">
        <v>86</v>
      </c>
      <c r="U552" s="6">
        <v>1</v>
      </c>
      <c r="V552" s="7">
        <v>2364000</v>
      </c>
      <c r="W552" s="7">
        <v>2364000</v>
      </c>
      <c r="X552" s="2">
        <f t="shared" si="25"/>
        <v>2647680.0000000005</v>
      </c>
      <c r="Y552" s="4" t="s">
        <v>85</v>
      </c>
      <c r="Z552" s="4">
        <v>2015</v>
      </c>
      <c r="AA552" s="4" t="s">
        <v>496</v>
      </c>
      <c r="AB552" s="4" t="s">
        <v>489</v>
      </c>
      <c r="AC552" s="293"/>
      <c r="AD552" s="293"/>
      <c r="AE552" s="293"/>
      <c r="AF552" s="293"/>
    </row>
    <row r="553" spans="1:32" ht="165.95" customHeight="1">
      <c r="A553" s="143" t="s">
        <v>1079</v>
      </c>
      <c r="B553" s="11" t="s">
        <v>56</v>
      </c>
      <c r="C553" s="4" t="s">
        <v>391</v>
      </c>
      <c r="D553" s="4" t="s">
        <v>392</v>
      </c>
      <c r="E553" s="4" t="s">
        <v>393</v>
      </c>
      <c r="F553" s="4" t="s">
        <v>394</v>
      </c>
      <c r="G553" s="4" t="s">
        <v>395</v>
      </c>
      <c r="H553" s="4" t="s">
        <v>396</v>
      </c>
      <c r="I553" s="4" t="s">
        <v>397</v>
      </c>
      <c r="J553" s="4" t="s">
        <v>31</v>
      </c>
      <c r="K553" s="5">
        <v>100</v>
      </c>
      <c r="L553" s="58">
        <v>710000000</v>
      </c>
      <c r="M553" s="58" t="s">
        <v>61</v>
      </c>
      <c r="N553" s="114" t="s">
        <v>100</v>
      </c>
      <c r="O553" s="4" t="s">
        <v>527</v>
      </c>
      <c r="P553" s="4"/>
      <c r="Q553" s="4" t="s">
        <v>525</v>
      </c>
      <c r="R553" s="4" t="s">
        <v>399</v>
      </c>
      <c r="S553" s="4"/>
      <c r="T553" s="3" t="s">
        <v>86</v>
      </c>
      <c r="U553" s="6">
        <v>1</v>
      </c>
      <c r="V553" s="7">
        <v>28812000</v>
      </c>
      <c r="W553" s="7">
        <v>28812000</v>
      </c>
      <c r="X553" s="2">
        <f t="shared" si="25"/>
        <v>32269440.000000004</v>
      </c>
      <c r="Y553" s="4" t="s">
        <v>85</v>
      </c>
      <c r="Z553" s="4">
        <v>2015</v>
      </c>
      <c r="AA553" s="4" t="s">
        <v>496</v>
      </c>
      <c r="AB553" s="4" t="s">
        <v>489</v>
      </c>
      <c r="AC553" s="293"/>
      <c r="AD553" s="293"/>
      <c r="AE553" s="293"/>
      <c r="AF553" s="293"/>
    </row>
    <row r="554" spans="1:32" ht="165.95" customHeight="1">
      <c r="A554" s="143" t="s">
        <v>1078</v>
      </c>
      <c r="B554" s="11" t="s">
        <v>56</v>
      </c>
      <c r="C554" s="4" t="s">
        <v>391</v>
      </c>
      <c r="D554" s="4" t="s">
        <v>392</v>
      </c>
      <c r="E554" s="4" t="s">
        <v>393</v>
      </c>
      <c r="F554" s="4" t="s">
        <v>394</v>
      </c>
      <c r="G554" s="4" t="s">
        <v>395</v>
      </c>
      <c r="H554" s="4" t="s">
        <v>396</v>
      </c>
      <c r="I554" s="4" t="s">
        <v>397</v>
      </c>
      <c r="J554" s="4" t="s">
        <v>31</v>
      </c>
      <c r="K554" s="5">
        <v>100</v>
      </c>
      <c r="L554" s="58">
        <v>710000000</v>
      </c>
      <c r="M554" s="58" t="s">
        <v>61</v>
      </c>
      <c r="N554" s="114" t="s">
        <v>100</v>
      </c>
      <c r="O554" s="4" t="s">
        <v>511</v>
      </c>
      <c r="P554" s="4"/>
      <c r="Q554" s="4" t="s">
        <v>525</v>
      </c>
      <c r="R554" s="4" t="s">
        <v>399</v>
      </c>
      <c r="S554" s="4"/>
      <c r="T554" s="3" t="s">
        <v>86</v>
      </c>
      <c r="U554" s="6">
        <v>1</v>
      </c>
      <c r="V554" s="7">
        <v>54382400</v>
      </c>
      <c r="W554" s="7">
        <v>54382400</v>
      </c>
      <c r="X554" s="2">
        <f t="shared" si="25"/>
        <v>60908288.000000007</v>
      </c>
      <c r="Y554" s="4" t="s">
        <v>85</v>
      </c>
      <c r="Z554" s="4">
        <v>2015</v>
      </c>
      <c r="AA554" s="4" t="s">
        <v>496</v>
      </c>
      <c r="AB554" s="4" t="s">
        <v>489</v>
      </c>
      <c r="AC554" s="293"/>
      <c r="AD554" s="293"/>
      <c r="AE554" s="293"/>
      <c r="AF554" s="293"/>
    </row>
    <row r="555" spans="1:32" ht="165.95" customHeight="1">
      <c r="A555" s="143" t="s">
        <v>1077</v>
      </c>
      <c r="B555" s="11" t="s">
        <v>56</v>
      </c>
      <c r="C555" s="4" t="s">
        <v>391</v>
      </c>
      <c r="D555" s="4" t="s">
        <v>392</v>
      </c>
      <c r="E555" s="4" t="s">
        <v>393</v>
      </c>
      <c r="F555" s="4" t="s">
        <v>394</v>
      </c>
      <c r="G555" s="4" t="s">
        <v>395</v>
      </c>
      <c r="H555" s="4" t="s">
        <v>396</v>
      </c>
      <c r="I555" s="4" t="s">
        <v>397</v>
      </c>
      <c r="J555" s="4" t="s">
        <v>31</v>
      </c>
      <c r="K555" s="5">
        <v>100</v>
      </c>
      <c r="L555" s="58">
        <v>710000000</v>
      </c>
      <c r="M555" s="58" t="s">
        <v>61</v>
      </c>
      <c r="N555" s="114" t="s">
        <v>100</v>
      </c>
      <c r="O555" s="4" t="s">
        <v>400</v>
      </c>
      <c r="P555" s="4"/>
      <c r="Q555" s="4" t="s">
        <v>525</v>
      </c>
      <c r="R555" s="4" t="s">
        <v>399</v>
      </c>
      <c r="S555" s="4"/>
      <c r="T555" s="3" t="s">
        <v>86</v>
      </c>
      <c r="U555" s="6">
        <v>1</v>
      </c>
      <c r="V555" s="7">
        <v>25980000</v>
      </c>
      <c r="W555" s="7">
        <v>25980000</v>
      </c>
      <c r="X555" s="2">
        <f t="shared" si="25"/>
        <v>29097600.000000004</v>
      </c>
      <c r="Y555" s="4" t="s">
        <v>85</v>
      </c>
      <c r="Z555" s="4">
        <v>2015</v>
      </c>
      <c r="AA555" s="4" t="s">
        <v>496</v>
      </c>
      <c r="AB555" s="4" t="s">
        <v>489</v>
      </c>
      <c r="AC555" s="293"/>
      <c r="AD555" s="293"/>
      <c r="AE555" s="293"/>
      <c r="AF555" s="293"/>
    </row>
    <row r="556" spans="1:32" ht="165.95" customHeight="1">
      <c r="A556" s="143" t="s">
        <v>1076</v>
      </c>
      <c r="B556" s="11" t="s">
        <v>56</v>
      </c>
      <c r="C556" s="4" t="s">
        <v>391</v>
      </c>
      <c r="D556" s="4" t="s">
        <v>392</v>
      </c>
      <c r="E556" s="4" t="s">
        <v>393</v>
      </c>
      <c r="F556" s="4" t="s">
        <v>394</v>
      </c>
      <c r="G556" s="4" t="s">
        <v>395</v>
      </c>
      <c r="H556" s="4" t="s">
        <v>396</v>
      </c>
      <c r="I556" s="4" t="s">
        <v>397</v>
      </c>
      <c r="J556" s="4" t="s">
        <v>31</v>
      </c>
      <c r="K556" s="5">
        <v>100</v>
      </c>
      <c r="L556" s="58">
        <v>710000000</v>
      </c>
      <c r="M556" s="58" t="s">
        <v>61</v>
      </c>
      <c r="N556" s="114" t="s">
        <v>100</v>
      </c>
      <c r="O556" s="4" t="s">
        <v>401</v>
      </c>
      <c r="P556" s="4"/>
      <c r="Q556" s="4" t="s">
        <v>525</v>
      </c>
      <c r="R556" s="4" t="s">
        <v>399</v>
      </c>
      <c r="S556" s="4"/>
      <c r="T556" s="3" t="s">
        <v>86</v>
      </c>
      <c r="U556" s="6">
        <v>1</v>
      </c>
      <c r="V556" s="7">
        <v>14688000</v>
      </c>
      <c r="W556" s="7">
        <v>14688000</v>
      </c>
      <c r="X556" s="2">
        <f t="shared" si="25"/>
        <v>16450560.000000002</v>
      </c>
      <c r="Y556" s="4" t="s">
        <v>85</v>
      </c>
      <c r="Z556" s="4">
        <v>2015</v>
      </c>
      <c r="AA556" s="4" t="s">
        <v>496</v>
      </c>
      <c r="AB556" s="4" t="s">
        <v>489</v>
      </c>
      <c r="AC556" s="293"/>
      <c r="AD556" s="293"/>
      <c r="AE556" s="293"/>
      <c r="AF556" s="293"/>
    </row>
    <row r="557" spans="1:32" ht="165.95" customHeight="1">
      <c r="A557" s="143" t="s">
        <v>1075</v>
      </c>
      <c r="B557" s="11" t="s">
        <v>56</v>
      </c>
      <c r="C557" s="4" t="s">
        <v>391</v>
      </c>
      <c r="D557" s="4" t="s">
        <v>392</v>
      </c>
      <c r="E557" s="4" t="s">
        <v>393</v>
      </c>
      <c r="F557" s="4" t="s">
        <v>394</v>
      </c>
      <c r="G557" s="4" t="s">
        <v>395</v>
      </c>
      <c r="H557" s="4" t="s">
        <v>396</v>
      </c>
      <c r="I557" s="4" t="s">
        <v>397</v>
      </c>
      <c r="J557" s="4" t="s">
        <v>31</v>
      </c>
      <c r="K557" s="5">
        <v>100</v>
      </c>
      <c r="L557" s="58">
        <v>710000000</v>
      </c>
      <c r="M557" s="58" t="s">
        <v>61</v>
      </c>
      <c r="N557" s="114" t="s">
        <v>100</v>
      </c>
      <c r="O557" s="60" t="s">
        <v>255</v>
      </c>
      <c r="P557" s="4"/>
      <c r="Q557" s="4" t="s">
        <v>525</v>
      </c>
      <c r="R557" s="4" t="s">
        <v>399</v>
      </c>
      <c r="S557" s="4"/>
      <c r="T557" s="3" t="s">
        <v>86</v>
      </c>
      <c r="U557" s="6">
        <v>1</v>
      </c>
      <c r="V557" s="7">
        <v>4308000</v>
      </c>
      <c r="W557" s="7">
        <v>4308000</v>
      </c>
      <c r="X557" s="2">
        <f t="shared" si="25"/>
        <v>4824960</v>
      </c>
      <c r="Y557" s="4" t="s">
        <v>85</v>
      </c>
      <c r="Z557" s="4">
        <v>2015</v>
      </c>
      <c r="AA557" s="4" t="s">
        <v>496</v>
      </c>
      <c r="AB557" s="4" t="s">
        <v>489</v>
      </c>
      <c r="AC557" s="293"/>
      <c r="AD557" s="293"/>
      <c r="AE557" s="293"/>
      <c r="AF557" s="293"/>
    </row>
    <row r="558" spans="1:32" ht="165.95" customHeight="1">
      <c r="A558" s="143" t="s">
        <v>1074</v>
      </c>
      <c r="B558" s="11" t="s">
        <v>56</v>
      </c>
      <c r="C558" s="4" t="s">
        <v>391</v>
      </c>
      <c r="D558" s="4" t="s">
        <v>392</v>
      </c>
      <c r="E558" s="4" t="s">
        <v>393</v>
      </c>
      <c r="F558" s="4" t="s">
        <v>394</v>
      </c>
      <c r="G558" s="4" t="s">
        <v>395</v>
      </c>
      <c r="H558" s="4" t="s">
        <v>396</v>
      </c>
      <c r="I558" s="4" t="s">
        <v>397</v>
      </c>
      <c r="J558" s="4" t="s">
        <v>31</v>
      </c>
      <c r="K558" s="5">
        <v>100</v>
      </c>
      <c r="L558" s="58">
        <v>710000000</v>
      </c>
      <c r="M558" s="58" t="s">
        <v>61</v>
      </c>
      <c r="N558" s="114" t="s">
        <v>100</v>
      </c>
      <c r="O558" s="4" t="s">
        <v>402</v>
      </c>
      <c r="P558" s="4"/>
      <c r="Q558" s="4" t="s">
        <v>525</v>
      </c>
      <c r="R558" s="4" t="s">
        <v>399</v>
      </c>
      <c r="S558" s="4"/>
      <c r="T558" s="3" t="s">
        <v>86</v>
      </c>
      <c r="U558" s="6">
        <v>1</v>
      </c>
      <c r="V558" s="7">
        <v>17551200</v>
      </c>
      <c r="W558" s="7">
        <v>17551200</v>
      </c>
      <c r="X558" s="2">
        <f t="shared" si="25"/>
        <v>19657344.000000004</v>
      </c>
      <c r="Y558" s="4" t="s">
        <v>85</v>
      </c>
      <c r="Z558" s="4">
        <v>2015</v>
      </c>
      <c r="AA558" s="4" t="s">
        <v>496</v>
      </c>
      <c r="AB558" s="4" t="s">
        <v>489</v>
      </c>
      <c r="AC558" s="293"/>
      <c r="AD558" s="293"/>
      <c r="AE558" s="293"/>
      <c r="AF558" s="293"/>
    </row>
    <row r="559" spans="1:32" ht="165.95" customHeight="1">
      <c r="A559" s="143" t="s">
        <v>1073</v>
      </c>
      <c r="B559" s="11" t="s">
        <v>56</v>
      </c>
      <c r="C559" s="4" t="s">
        <v>391</v>
      </c>
      <c r="D559" s="4" t="s">
        <v>392</v>
      </c>
      <c r="E559" s="4" t="s">
        <v>393</v>
      </c>
      <c r="F559" s="4" t="s">
        <v>394</v>
      </c>
      <c r="G559" s="4" t="s">
        <v>395</v>
      </c>
      <c r="H559" s="4" t="s">
        <v>396</v>
      </c>
      <c r="I559" s="4" t="s">
        <v>397</v>
      </c>
      <c r="J559" s="4" t="s">
        <v>31</v>
      </c>
      <c r="K559" s="5">
        <v>100</v>
      </c>
      <c r="L559" s="58">
        <v>710000000</v>
      </c>
      <c r="M559" s="58" t="s">
        <v>61</v>
      </c>
      <c r="N559" s="114" t="s">
        <v>100</v>
      </c>
      <c r="O559" s="4" t="s">
        <v>512</v>
      </c>
      <c r="P559" s="4"/>
      <c r="Q559" s="4" t="s">
        <v>525</v>
      </c>
      <c r="R559" s="4" t="s">
        <v>399</v>
      </c>
      <c r="S559" s="4"/>
      <c r="T559" s="3" t="s">
        <v>86</v>
      </c>
      <c r="U559" s="6">
        <v>1</v>
      </c>
      <c r="V559" s="7">
        <v>1908000</v>
      </c>
      <c r="W559" s="7">
        <v>1908000</v>
      </c>
      <c r="X559" s="2">
        <f t="shared" si="25"/>
        <v>2136960</v>
      </c>
      <c r="Y559" s="4" t="s">
        <v>85</v>
      </c>
      <c r="Z559" s="4">
        <v>2015</v>
      </c>
      <c r="AA559" s="4" t="s">
        <v>496</v>
      </c>
      <c r="AB559" s="4" t="s">
        <v>489</v>
      </c>
      <c r="AC559" s="293"/>
      <c r="AD559" s="293"/>
      <c r="AE559" s="293"/>
      <c r="AF559" s="293"/>
    </row>
    <row r="560" spans="1:32" ht="165.95" customHeight="1">
      <c r="A560" s="143" t="s">
        <v>1072</v>
      </c>
      <c r="B560" s="11" t="s">
        <v>56</v>
      </c>
      <c r="C560" s="4" t="s">
        <v>391</v>
      </c>
      <c r="D560" s="4" t="s">
        <v>392</v>
      </c>
      <c r="E560" s="4" t="s">
        <v>393</v>
      </c>
      <c r="F560" s="4" t="s">
        <v>394</v>
      </c>
      <c r="G560" s="4" t="s">
        <v>395</v>
      </c>
      <c r="H560" s="4" t="s">
        <v>403</v>
      </c>
      <c r="I560" s="4" t="s">
        <v>397</v>
      </c>
      <c r="J560" s="4" t="s">
        <v>31</v>
      </c>
      <c r="K560" s="5">
        <v>100</v>
      </c>
      <c r="L560" s="58">
        <v>710000000</v>
      </c>
      <c r="M560" s="58" t="s">
        <v>61</v>
      </c>
      <c r="N560" s="114" t="s">
        <v>100</v>
      </c>
      <c r="O560" s="4" t="s">
        <v>404</v>
      </c>
      <c r="P560" s="4"/>
      <c r="Q560" s="4" t="s">
        <v>525</v>
      </c>
      <c r="R560" s="4" t="s">
        <v>399</v>
      </c>
      <c r="S560" s="4"/>
      <c r="T560" s="3" t="s">
        <v>86</v>
      </c>
      <c r="U560" s="6">
        <v>1</v>
      </c>
      <c r="V560" s="7">
        <v>8136000</v>
      </c>
      <c r="W560" s="7">
        <v>8136000</v>
      </c>
      <c r="X560" s="2">
        <f t="shared" si="25"/>
        <v>9112320</v>
      </c>
      <c r="Y560" s="4" t="s">
        <v>85</v>
      </c>
      <c r="Z560" s="4">
        <v>2015</v>
      </c>
      <c r="AA560" s="4" t="s">
        <v>496</v>
      </c>
      <c r="AB560" s="4" t="s">
        <v>489</v>
      </c>
      <c r="AC560" s="293"/>
      <c r="AD560" s="293"/>
      <c r="AE560" s="293"/>
      <c r="AF560" s="293"/>
    </row>
    <row r="561" spans="1:32" ht="165.95" customHeight="1">
      <c r="A561" s="143" t="s">
        <v>1071</v>
      </c>
      <c r="B561" s="11" t="s">
        <v>56</v>
      </c>
      <c r="C561" s="4" t="s">
        <v>391</v>
      </c>
      <c r="D561" s="4" t="s">
        <v>392</v>
      </c>
      <c r="E561" s="4" t="s">
        <v>393</v>
      </c>
      <c r="F561" s="4" t="s">
        <v>394</v>
      </c>
      <c r="G561" s="4" t="s">
        <v>395</v>
      </c>
      <c r="H561" s="4" t="s">
        <v>403</v>
      </c>
      <c r="I561" s="4" t="s">
        <v>397</v>
      </c>
      <c r="J561" s="4" t="s">
        <v>31</v>
      </c>
      <c r="K561" s="5">
        <v>100</v>
      </c>
      <c r="L561" s="58">
        <v>710000000</v>
      </c>
      <c r="M561" s="58" t="s">
        <v>61</v>
      </c>
      <c r="N561" s="114" t="s">
        <v>100</v>
      </c>
      <c r="O561" s="4" t="s">
        <v>405</v>
      </c>
      <c r="P561" s="4"/>
      <c r="Q561" s="4" t="s">
        <v>525</v>
      </c>
      <c r="R561" s="4" t="s">
        <v>399</v>
      </c>
      <c r="S561" s="4"/>
      <c r="T561" s="3" t="s">
        <v>86</v>
      </c>
      <c r="U561" s="6">
        <v>1</v>
      </c>
      <c r="V561" s="7">
        <v>2712000</v>
      </c>
      <c r="W561" s="7">
        <v>2712000</v>
      </c>
      <c r="X561" s="2">
        <f t="shared" si="25"/>
        <v>3037440.0000000005</v>
      </c>
      <c r="Y561" s="4" t="s">
        <v>85</v>
      </c>
      <c r="Z561" s="4">
        <v>2015</v>
      </c>
      <c r="AA561" s="4" t="s">
        <v>496</v>
      </c>
      <c r="AB561" s="4" t="s">
        <v>489</v>
      </c>
      <c r="AC561" s="293"/>
      <c r="AD561" s="293"/>
      <c r="AE561" s="293"/>
      <c r="AF561" s="293"/>
    </row>
    <row r="562" spans="1:32" ht="165.95" customHeight="1">
      <c r="A562" s="143" t="s">
        <v>1070</v>
      </c>
      <c r="B562" s="11" t="s">
        <v>56</v>
      </c>
      <c r="C562" s="4" t="s">
        <v>406</v>
      </c>
      <c r="D562" s="4" t="s">
        <v>407</v>
      </c>
      <c r="E562" s="4" t="s">
        <v>408</v>
      </c>
      <c r="F562" s="4" t="s">
        <v>409</v>
      </c>
      <c r="G562" s="4" t="s">
        <v>410</v>
      </c>
      <c r="H562" s="4" t="s">
        <v>411</v>
      </c>
      <c r="I562" s="4" t="s">
        <v>412</v>
      </c>
      <c r="J562" s="4" t="s">
        <v>31</v>
      </c>
      <c r="K562" s="5">
        <v>100</v>
      </c>
      <c r="L562" s="58">
        <v>231010000</v>
      </c>
      <c r="M562" s="58" t="s">
        <v>97</v>
      </c>
      <c r="N562" s="114" t="s">
        <v>100</v>
      </c>
      <c r="O562" s="4" t="s">
        <v>527</v>
      </c>
      <c r="P562" s="4"/>
      <c r="Q562" s="4" t="s">
        <v>525</v>
      </c>
      <c r="R562" s="4" t="s">
        <v>399</v>
      </c>
      <c r="S562" s="4"/>
      <c r="T562" s="3" t="s">
        <v>86</v>
      </c>
      <c r="U562" s="6">
        <v>1</v>
      </c>
      <c r="V562" s="7">
        <v>5298141.12</v>
      </c>
      <c r="W562" s="7">
        <v>5298141.12</v>
      </c>
      <c r="X562" s="2">
        <f t="shared" si="25"/>
        <v>5933918.0544000007</v>
      </c>
      <c r="Y562" s="4" t="s">
        <v>85</v>
      </c>
      <c r="Z562" s="4">
        <v>2015</v>
      </c>
      <c r="AA562" s="4" t="s">
        <v>496</v>
      </c>
      <c r="AB562" s="4" t="s">
        <v>489</v>
      </c>
      <c r="AC562" s="293"/>
      <c r="AD562" s="293"/>
      <c r="AE562" s="293"/>
      <c r="AF562" s="293"/>
    </row>
    <row r="563" spans="1:32" ht="165.95" customHeight="1">
      <c r="A563" s="143" t="s">
        <v>1069</v>
      </c>
      <c r="B563" s="11" t="s">
        <v>56</v>
      </c>
      <c r="C563" s="4" t="s">
        <v>406</v>
      </c>
      <c r="D563" s="4" t="s">
        <v>407</v>
      </c>
      <c r="E563" s="4" t="s">
        <v>408</v>
      </c>
      <c r="F563" s="4" t="s">
        <v>409</v>
      </c>
      <c r="G563" s="4" t="s">
        <v>410</v>
      </c>
      <c r="H563" s="4" t="s">
        <v>411</v>
      </c>
      <c r="I563" s="4" t="s">
        <v>412</v>
      </c>
      <c r="J563" s="4" t="s">
        <v>31</v>
      </c>
      <c r="K563" s="5">
        <v>100</v>
      </c>
      <c r="L563" s="58">
        <v>151010000</v>
      </c>
      <c r="M563" s="58" t="s">
        <v>83</v>
      </c>
      <c r="N563" s="114" t="s">
        <v>100</v>
      </c>
      <c r="O563" s="4" t="s">
        <v>511</v>
      </c>
      <c r="P563" s="4"/>
      <c r="Q563" s="4" t="s">
        <v>525</v>
      </c>
      <c r="R563" s="4" t="s">
        <v>399</v>
      </c>
      <c r="S563" s="4"/>
      <c r="T563" s="3" t="s">
        <v>86</v>
      </c>
      <c r="U563" s="6">
        <v>1</v>
      </c>
      <c r="V563" s="7">
        <v>48680082.399999999</v>
      </c>
      <c r="W563" s="7">
        <v>48680082.399999999</v>
      </c>
      <c r="X563" s="2">
        <f t="shared" si="25"/>
        <v>54521692.288000003</v>
      </c>
      <c r="Y563" s="4" t="s">
        <v>85</v>
      </c>
      <c r="Z563" s="4">
        <v>2015</v>
      </c>
      <c r="AA563" s="4" t="s">
        <v>496</v>
      </c>
      <c r="AB563" s="4" t="s">
        <v>489</v>
      </c>
      <c r="AC563" s="293"/>
      <c r="AD563" s="293"/>
      <c r="AE563" s="293"/>
      <c r="AF563" s="293"/>
    </row>
    <row r="564" spans="1:32" ht="165.95" customHeight="1">
      <c r="A564" s="143" t="s">
        <v>1068</v>
      </c>
      <c r="B564" s="11" t="s">
        <v>56</v>
      </c>
      <c r="C564" s="4" t="s">
        <v>406</v>
      </c>
      <c r="D564" s="4" t="s">
        <v>407</v>
      </c>
      <c r="E564" s="4" t="s">
        <v>408</v>
      </c>
      <c r="F564" s="4" t="s">
        <v>409</v>
      </c>
      <c r="G564" s="4" t="s">
        <v>410</v>
      </c>
      <c r="H564" s="4" t="s">
        <v>411</v>
      </c>
      <c r="I564" s="4" t="s">
        <v>412</v>
      </c>
      <c r="J564" s="4" t="s">
        <v>31</v>
      </c>
      <c r="K564" s="5">
        <v>100</v>
      </c>
      <c r="L564" s="58">
        <v>271010000</v>
      </c>
      <c r="M564" s="58" t="s">
        <v>99</v>
      </c>
      <c r="N564" s="114" t="s">
        <v>100</v>
      </c>
      <c r="O564" s="4" t="s">
        <v>398</v>
      </c>
      <c r="P564" s="4"/>
      <c r="Q564" s="4" t="s">
        <v>525</v>
      </c>
      <c r="R564" s="4" t="s">
        <v>399</v>
      </c>
      <c r="S564" s="4"/>
      <c r="T564" s="3" t="s">
        <v>86</v>
      </c>
      <c r="U564" s="6">
        <v>1</v>
      </c>
      <c r="V564" s="7">
        <v>9337966.8699999992</v>
      </c>
      <c r="W564" s="7">
        <v>9337966.8699999992</v>
      </c>
      <c r="X564" s="2">
        <f t="shared" si="25"/>
        <v>10458522.894400001</v>
      </c>
      <c r="Y564" s="4" t="s">
        <v>85</v>
      </c>
      <c r="Z564" s="4">
        <v>2015</v>
      </c>
      <c r="AA564" s="4" t="s">
        <v>496</v>
      </c>
      <c r="AB564" s="4" t="s">
        <v>489</v>
      </c>
      <c r="AC564" s="293"/>
      <c r="AD564" s="293"/>
      <c r="AE564" s="293"/>
      <c r="AF564" s="293"/>
    </row>
    <row r="565" spans="1:32" ht="165.95" customHeight="1">
      <c r="A565" s="143" t="s">
        <v>1067</v>
      </c>
      <c r="B565" s="11" t="s">
        <v>56</v>
      </c>
      <c r="C565" s="4" t="s">
        <v>406</v>
      </c>
      <c r="D565" s="4" t="s">
        <v>407</v>
      </c>
      <c r="E565" s="4" t="s">
        <v>408</v>
      </c>
      <c r="F565" s="4" t="s">
        <v>409</v>
      </c>
      <c r="G565" s="4" t="s">
        <v>410</v>
      </c>
      <c r="H565" s="4" t="s">
        <v>411</v>
      </c>
      <c r="I565" s="4" t="s">
        <v>412</v>
      </c>
      <c r="J565" s="4" t="s">
        <v>31</v>
      </c>
      <c r="K565" s="5">
        <v>100</v>
      </c>
      <c r="L565" s="58">
        <v>271034100</v>
      </c>
      <c r="M565" s="193" t="s">
        <v>95</v>
      </c>
      <c r="N565" s="114" t="s">
        <v>100</v>
      </c>
      <c r="O565" s="4" t="s">
        <v>510</v>
      </c>
      <c r="P565" s="4"/>
      <c r="Q565" s="4" t="s">
        <v>525</v>
      </c>
      <c r="R565" s="4" t="s">
        <v>399</v>
      </c>
      <c r="S565" s="4"/>
      <c r="T565" s="3" t="s">
        <v>86</v>
      </c>
      <c r="U565" s="6">
        <v>1</v>
      </c>
      <c r="V565" s="7">
        <v>1842324.84</v>
      </c>
      <c r="W565" s="7">
        <v>1842324.84</v>
      </c>
      <c r="X565" s="2">
        <f t="shared" si="25"/>
        <v>2063403.8208000003</v>
      </c>
      <c r="Y565" s="4" t="s">
        <v>85</v>
      </c>
      <c r="Z565" s="4">
        <v>2015</v>
      </c>
      <c r="AA565" s="4" t="s">
        <v>496</v>
      </c>
      <c r="AB565" s="4" t="s">
        <v>489</v>
      </c>
      <c r="AC565" s="293"/>
      <c r="AD565" s="293"/>
      <c r="AE565" s="293"/>
      <c r="AF565" s="293"/>
    </row>
    <row r="566" spans="1:32" ht="165.95" customHeight="1">
      <c r="A566" s="143" t="s">
        <v>1066</v>
      </c>
      <c r="B566" s="11" t="s">
        <v>56</v>
      </c>
      <c r="C566" s="4" t="s">
        <v>406</v>
      </c>
      <c r="D566" s="4" t="s">
        <v>407</v>
      </c>
      <c r="E566" s="4" t="s">
        <v>408</v>
      </c>
      <c r="F566" s="4" t="s">
        <v>409</v>
      </c>
      <c r="G566" s="4" t="s">
        <v>410</v>
      </c>
      <c r="H566" s="4" t="s">
        <v>411</v>
      </c>
      <c r="I566" s="4" t="s">
        <v>412</v>
      </c>
      <c r="J566" s="4" t="s">
        <v>31</v>
      </c>
      <c r="K566" s="5">
        <v>100</v>
      </c>
      <c r="L566" s="58">
        <v>751000000</v>
      </c>
      <c r="M566" s="58" t="s">
        <v>84</v>
      </c>
      <c r="N566" s="114" t="s">
        <v>100</v>
      </c>
      <c r="O566" s="4" t="s">
        <v>513</v>
      </c>
      <c r="P566" s="4"/>
      <c r="Q566" s="4" t="s">
        <v>525</v>
      </c>
      <c r="R566" s="4" t="s">
        <v>399</v>
      </c>
      <c r="S566" s="4"/>
      <c r="T566" s="3" t="s">
        <v>86</v>
      </c>
      <c r="U566" s="6">
        <v>1</v>
      </c>
      <c r="V566" s="7">
        <v>999864</v>
      </c>
      <c r="W566" s="7">
        <v>999864</v>
      </c>
      <c r="X566" s="2">
        <f t="shared" si="25"/>
        <v>1119847.6800000002</v>
      </c>
      <c r="Y566" s="4" t="s">
        <v>85</v>
      </c>
      <c r="Z566" s="4">
        <v>2015</v>
      </c>
      <c r="AA566" s="4" t="s">
        <v>496</v>
      </c>
      <c r="AB566" s="4" t="s">
        <v>489</v>
      </c>
      <c r="AC566" s="293"/>
      <c r="AD566" s="293"/>
      <c r="AE566" s="293"/>
      <c r="AF566" s="293"/>
    </row>
    <row r="567" spans="1:32" ht="165.95" customHeight="1">
      <c r="A567" s="143" t="s">
        <v>1065</v>
      </c>
      <c r="B567" s="11" t="s">
        <v>56</v>
      </c>
      <c r="C567" s="4" t="s">
        <v>406</v>
      </c>
      <c r="D567" s="4" t="s">
        <v>407</v>
      </c>
      <c r="E567" s="4" t="s">
        <v>408</v>
      </c>
      <c r="F567" s="4" t="s">
        <v>409</v>
      </c>
      <c r="G567" s="4" t="s">
        <v>410</v>
      </c>
      <c r="H567" s="4" t="s">
        <v>411</v>
      </c>
      <c r="I567" s="4" t="s">
        <v>412</v>
      </c>
      <c r="J567" s="4" t="s">
        <v>31</v>
      </c>
      <c r="K567" s="5">
        <v>100</v>
      </c>
      <c r="L567" s="58">
        <v>431010000</v>
      </c>
      <c r="M567" s="58" t="s">
        <v>82</v>
      </c>
      <c r="N567" s="114" t="s">
        <v>100</v>
      </c>
      <c r="O567" s="60" t="s">
        <v>255</v>
      </c>
      <c r="P567" s="4"/>
      <c r="Q567" s="4" t="s">
        <v>525</v>
      </c>
      <c r="R567" s="4" t="s">
        <v>399</v>
      </c>
      <c r="S567" s="4"/>
      <c r="T567" s="3" t="s">
        <v>86</v>
      </c>
      <c r="U567" s="6">
        <v>1</v>
      </c>
      <c r="V567" s="7">
        <v>1612944</v>
      </c>
      <c r="W567" s="7">
        <v>1612944</v>
      </c>
      <c r="X567" s="2">
        <f t="shared" si="25"/>
        <v>1806497.2800000003</v>
      </c>
      <c r="Y567" s="4" t="s">
        <v>85</v>
      </c>
      <c r="Z567" s="4">
        <v>2015</v>
      </c>
      <c r="AA567" s="4" t="s">
        <v>496</v>
      </c>
      <c r="AB567" s="4" t="s">
        <v>489</v>
      </c>
      <c r="AC567" s="293"/>
      <c r="AD567" s="293"/>
      <c r="AE567" s="293"/>
      <c r="AF567" s="293"/>
    </row>
    <row r="568" spans="1:32" ht="165.95" customHeight="1">
      <c r="A568" s="143" t="s">
        <v>1064</v>
      </c>
      <c r="B568" s="11" t="s">
        <v>56</v>
      </c>
      <c r="C568" s="4" t="s">
        <v>406</v>
      </c>
      <c r="D568" s="4" t="s">
        <v>407</v>
      </c>
      <c r="E568" s="4" t="s">
        <v>408</v>
      </c>
      <c r="F568" s="4" t="s">
        <v>409</v>
      </c>
      <c r="G568" s="4" t="s">
        <v>410</v>
      </c>
      <c r="H568" s="4" t="s">
        <v>411</v>
      </c>
      <c r="I568" s="4" t="s">
        <v>412</v>
      </c>
      <c r="J568" s="4" t="s">
        <v>31</v>
      </c>
      <c r="K568" s="5">
        <v>100</v>
      </c>
      <c r="L568" s="58">
        <v>471010000</v>
      </c>
      <c r="M568" s="58" t="s">
        <v>96</v>
      </c>
      <c r="N568" s="114" t="s">
        <v>100</v>
      </c>
      <c r="O568" s="4" t="s">
        <v>402</v>
      </c>
      <c r="P568" s="4"/>
      <c r="Q568" s="4" t="s">
        <v>525</v>
      </c>
      <c r="R568" s="4" t="s">
        <v>399</v>
      </c>
      <c r="S568" s="4"/>
      <c r="T568" s="3" t="s">
        <v>86</v>
      </c>
      <c r="U568" s="6">
        <v>1</v>
      </c>
      <c r="V568" s="7">
        <v>4602181.68</v>
      </c>
      <c r="W568" s="7">
        <v>4602181.68</v>
      </c>
      <c r="X568" s="2">
        <f t="shared" si="25"/>
        <v>5154443.4816000005</v>
      </c>
      <c r="Y568" s="4" t="s">
        <v>85</v>
      </c>
      <c r="Z568" s="4">
        <v>2015</v>
      </c>
      <c r="AA568" s="4" t="s">
        <v>496</v>
      </c>
      <c r="AB568" s="4" t="s">
        <v>489</v>
      </c>
      <c r="AC568" s="293"/>
      <c r="AD568" s="293"/>
      <c r="AE568" s="293"/>
      <c r="AF568" s="293"/>
    </row>
    <row r="569" spans="1:32" ht="165.95" customHeight="1">
      <c r="A569" s="143" t="s">
        <v>1063</v>
      </c>
      <c r="B569" s="11" t="s">
        <v>56</v>
      </c>
      <c r="C569" s="4" t="s">
        <v>406</v>
      </c>
      <c r="D569" s="4" t="s">
        <v>407</v>
      </c>
      <c r="E569" s="4" t="s">
        <v>408</v>
      </c>
      <c r="F569" s="4" t="s">
        <v>409</v>
      </c>
      <c r="G569" s="4" t="s">
        <v>410</v>
      </c>
      <c r="H569" s="4" t="s">
        <v>411</v>
      </c>
      <c r="I569" s="4" t="s">
        <v>412</v>
      </c>
      <c r="J569" s="4" t="s">
        <v>31</v>
      </c>
      <c r="K569" s="5">
        <v>100</v>
      </c>
      <c r="L569" s="207">
        <v>311010000</v>
      </c>
      <c r="M569" s="11" t="s">
        <v>98</v>
      </c>
      <c r="N569" s="114" t="s">
        <v>100</v>
      </c>
      <c r="O569" s="4" t="s">
        <v>401</v>
      </c>
      <c r="P569" s="4"/>
      <c r="Q569" s="4" t="s">
        <v>525</v>
      </c>
      <c r="R569" s="4" t="s">
        <v>399</v>
      </c>
      <c r="S569" s="4"/>
      <c r="T569" s="3" t="s">
        <v>86</v>
      </c>
      <c r="U569" s="6">
        <v>1</v>
      </c>
      <c r="V569" s="7">
        <v>1086399.72</v>
      </c>
      <c r="W569" s="7">
        <v>1086399.72</v>
      </c>
      <c r="X569" s="2">
        <f t="shared" si="25"/>
        <v>1216767.6864</v>
      </c>
      <c r="Y569" s="4" t="s">
        <v>85</v>
      </c>
      <c r="Z569" s="4">
        <v>2015</v>
      </c>
      <c r="AA569" s="4" t="s">
        <v>496</v>
      </c>
      <c r="AB569" s="4" t="s">
        <v>489</v>
      </c>
      <c r="AC569" s="293"/>
      <c r="AD569" s="293"/>
      <c r="AE569" s="293"/>
      <c r="AF569" s="293"/>
    </row>
    <row r="570" spans="1:32" ht="165.95" customHeight="1">
      <c r="A570" s="143" t="s">
        <v>1062</v>
      </c>
      <c r="B570" s="11" t="s">
        <v>56</v>
      </c>
      <c r="C570" s="4" t="s">
        <v>406</v>
      </c>
      <c r="D570" s="4" t="s">
        <v>407</v>
      </c>
      <c r="E570" s="4" t="s">
        <v>408</v>
      </c>
      <c r="F570" s="4" t="s">
        <v>409</v>
      </c>
      <c r="G570" s="4" t="s">
        <v>410</v>
      </c>
      <c r="H570" s="4" t="s">
        <v>411</v>
      </c>
      <c r="I570" s="4" t="s">
        <v>412</v>
      </c>
      <c r="J570" s="4" t="s">
        <v>31</v>
      </c>
      <c r="K570" s="5">
        <v>100</v>
      </c>
      <c r="L570" s="245">
        <v>231010000</v>
      </c>
      <c r="M570" s="11" t="s">
        <v>32</v>
      </c>
      <c r="N570" s="114" t="s">
        <v>100</v>
      </c>
      <c r="O570" s="4" t="s">
        <v>512</v>
      </c>
      <c r="P570" s="4"/>
      <c r="Q570" s="4" t="s">
        <v>525</v>
      </c>
      <c r="R570" s="4" t="s">
        <v>399</v>
      </c>
      <c r="S570" s="4"/>
      <c r="T570" s="3" t="s">
        <v>86</v>
      </c>
      <c r="U570" s="6">
        <v>1</v>
      </c>
      <c r="V570" s="7">
        <v>496293</v>
      </c>
      <c r="W570" s="7">
        <v>496293</v>
      </c>
      <c r="X570" s="2">
        <f t="shared" si="25"/>
        <v>555848.16</v>
      </c>
      <c r="Y570" s="4" t="s">
        <v>85</v>
      </c>
      <c r="Z570" s="4">
        <v>2015</v>
      </c>
      <c r="AA570" s="4" t="s">
        <v>496</v>
      </c>
      <c r="AB570" s="4" t="s">
        <v>489</v>
      </c>
      <c r="AC570" s="293"/>
      <c r="AD570" s="293"/>
      <c r="AE570" s="293"/>
      <c r="AF570" s="293"/>
    </row>
    <row r="571" spans="1:32" ht="165.95" customHeight="1">
      <c r="A571" s="143" t="s">
        <v>1061</v>
      </c>
      <c r="B571" s="11" t="s">
        <v>56</v>
      </c>
      <c r="C571" s="4" t="s">
        <v>413</v>
      </c>
      <c r="D571" s="4" t="s">
        <v>414</v>
      </c>
      <c r="E571" s="4" t="s">
        <v>415</v>
      </c>
      <c r="F571" s="4" t="s">
        <v>416</v>
      </c>
      <c r="G571" s="4" t="s">
        <v>417</v>
      </c>
      <c r="H571" s="4" t="s">
        <v>418</v>
      </c>
      <c r="I571" s="4" t="s">
        <v>419</v>
      </c>
      <c r="J571" s="4" t="s">
        <v>31</v>
      </c>
      <c r="K571" s="5">
        <v>100</v>
      </c>
      <c r="L571" s="58">
        <v>710000000</v>
      </c>
      <c r="M571" s="58" t="s">
        <v>61</v>
      </c>
      <c r="N571" s="114" t="s">
        <v>100</v>
      </c>
      <c r="O571" s="4" t="s">
        <v>420</v>
      </c>
      <c r="P571" s="4"/>
      <c r="Q571" s="4" t="s">
        <v>525</v>
      </c>
      <c r="R571" s="4" t="s">
        <v>399</v>
      </c>
      <c r="S571" s="4"/>
      <c r="T571" s="3" t="s">
        <v>86</v>
      </c>
      <c r="U571" s="6">
        <v>1</v>
      </c>
      <c r="V571" s="7">
        <v>20163393.079999998</v>
      </c>
      <c r="W571" s="7">
        <v>20163393.079999998</v>
      </c>
      <c r="X571" s="2">
        <f t="shared" si="25"/>
        <v>22583000.249600001</v>
      </c>
      <c r="Y571" s="4" t="s">
        <v>85</v>
      </c>
      <c r="Z571" s="4">
        <v>2015</v>
      </c>
      <c r="AA571" s="4" t="s">
        <v>496</v>
      </c>
      <c r="AB571" s="4" t="s">
        <v>489</v>
      </c>
      <c r="AC571" s="293"/>
      <c r="AD571" s="293"/>
      <c r="AE571" s="293"/>
      <c r="AF571" s="293"/>
    </row>
    <row r="572" spans="1:32" ht="165.95" customHeight="1">
      <c r="A572" s="143" t="s">
        <v>1060</v>
      </c>
      <c r="B572" s="11" t="s">
        <v>56</v>
      </c>
      <c r="C572" s="4" t="s">
        <v>406</v>
      </c>
      <c r="D572" s="4" t="s">
        <v>407</v>
      </c>
      <c r="E572" s="4" t="s">
        <v>408</v>
      </c>
      <c r="F572" s="4" t="s">
        <v>409</v>
      </c>
      <c r="G572" s="4" t="s">
        <v>410</v>
      </c>
      <c r="H572" s="4" t="s">
        <v>421</v>
      </c>
      <c r="I572" s="4" t="s">
        <v>422</v>
      </c>
      <c r="J572" s="4" t="s">
        <v>31</v>
      </c>
      <c r="K572" s="5">
        <v>100</v>
      </c>
      <c r="L572" s="58">
        <v>710000000</v>
      </c>
      <c r="M572" s="58" t="s">
        <v>61</v>
      </c>
      <c r="N572" s="114" t="s">
        <v>100</v>
      </c>
      <c r="O572" s="4" t="s">
        <v>420</v>
      </c>
      <c r="P572" s="4"/>
      <c r="Q572" s="4" t="s">
        <v>525</v>
      </c>
      <c r="R572" s="4" t="s">
        <v>399</v>
      </c>
      <c r="S572" s="4"/>
      <c r="T572" s="3" t="s">
        <v>86</v>
      </c>
      <c r="U572" s="6">
        <v>1</v>
      </c>
      <c r="V572" s="7">
        <v>1563074</v>
      </c>
      <c r="W572" s="7">
        <v>1563074</v>
      </c>
      <c r="X572" s="2">
        <f t="shared" si="25"/>
        <v>1750642.8800000001</v>
      </c>
      <c r="Y572" s="4" t="s">
        <v>85</v>
      </c>
      <c r="Z572" s="4">
        <v>2015</v>
      </c>
      <c r="AA572" s="4" t="s">
        <v>496</v>
      </c>
      <c r="AB572" s="4" t="s">
        <v>489</v>
      </c>
      <c r="AC572" s="293"/>
      <c r="AD572" s="293"/>
      <c r="AE572" s="293"/>
      <c r="AF572" s="293"/>
    </row>
    <row r="573" spans="1:32" ht="165.95" customHeight="1">
      <c r="A573" s="143" t="s">
        <v>1059</v>
      </c>
      <c r="B573" s="11" t="s">
        <v>56</v>
      </c>
      <c r="C573" s="4" t="s">
        <v>406</v>
      </c>
      <c r="D573" s="4" t="s">
        <v>407</v>
      </c>
      <c r="E573" s="4" t="s">
        <v>408</v>
      </c>
      <c r="F573" s="4" t="s">
        <v>409</v>
      </c>
      <c r="G573" s="4" t="s">
        <v>410</v>
      </c>
      <c r="H573" s="4" t="s">
        <v>421</v>
      </c>
      <c r="I573" s="4" t="s">
        <v>422</v>
      </c>
      <c r="J573" s="4" t="s">
        <v>31</v>
      </c>
      <c r="K573" s="5">
        <v>100</v>
      </c>
      <c r="L573" s="58">
        <v>710000000</v>
      </c>
      <c r="M573" s="58" t="s">
        <v>61</v>
      </c>
      <c r="N573" s="114" t="s">
        <v>100</v>
      </c>
      <c r="O573" s="4" t="s">
        <v>527</v>
      </c>
      <c r="P573" s="4"/>
      <c r="Q573" s="4" t="s">
        <v>525</v>
      </c>
      <c r="R573" s="4" t="s">
        <v>399</v>
      </c>
      <c r="S573" s="4"/>
      <c r="T573" s="3" t="s">
        <v>86</v>
      </c>
      <c r="U573" s="6">
        <v>1</v>
      </c>
      <c r="V573" s="7">
        <v>1882124</v>
      </c>
      <c r="W573" s="7">
        <v>1882124</v>
      </c>
      <c r="X573" s="2">
        <f t="shared" si="25"/>
        <v>2107978.8800000004</v>
      </c>
      <c r="Y573" s="4" t="s">
        <v>85</v>
      </c>
      <c r="Z573" s="4">
        <v>2015</v>
      </c>
      <c r="AA573" s="4" t="s">
        <v>496</v>
      </c>
      <c r="AB573" s="4" t="s">
        <v>489</v>
      </c>
      <c r="AC573" s="293"/>
      <c r="AD573" s="293"/>
      <c r="AE573" s="293"/>
      <c r="AF573" s="293"/>
    </row>
    <row r="574" spans="1:32" ht="165.95" customHeight="1">
      <c r="A574" s="143" t="s">
        <v>1058</v>
      </c>
      <c r="B574" s="11" t="s">
        <v>56</v>
      </c>
      <c r="C574" s="4" t="s">
        <v>406</v>
      </c>
      <c r="D574" s="4" t="s">
        <v>407</v>
      </c>
      <c r="E574" s="4" t="s">
        <v>408</v>
      </c>
      <c r="F574" s="4" t="s">
        <v>409</v>
      </c>
      <c r="G574" s="4" t="s">
        <v>410</v>
      </c>
      <c r="H574" s="4" t="s">
        <v>421</v>
      </c>
      <c r="I574" s="4" t="s">
        <v>422</v>
      </c>
      <c r="J574" s="4" t="s">
        <v>31</v>
      </c>
      <c r="K574" s="5">
        <v>100</v>
      </c>
      <c r="L574" s="58">
        <v>710000000</v>
      </c>
      <c r="M574" s="58" t="s">
        <v>61</v>
      </c>
      <c r="N574" s="114" t="s">
        <v>100</v>
      </c>
      <c r="O574" s="4" t="s">
        <v>513</v>
      </c>
      <c r="P574" s="4"/>
      <c r="Q574" s="4" t="s">
        <v>525</v>
      </c>
      <c r="R574" s="4" t="s">
        <v>399</v>
      </c>
      <c r="S574" s="4"/>
      <c r="T574" s="3" t="s">
        <v>86</v>
      </c>
      <c r="U574" s="6">
        <v>1</v>
      </c>
      <c r="V574" s="7">
        <v>4617267</v>
      </c>
      <c r="W574" s="7">
        <v>4617267</v>
      </c>
      <c r="X574" s="2">
        <f t="shared" si="25"/>
        <v>5171339.04</v>
      </c>
      <c r="Y574" s="4" t="s">
        <v>85</v>
      </c>
      <c r="Z574" s="4">
        <v>2015</v>
      </c>
      <c r="AA574" s="4" t="s">
        <v>496</v>
      </c>
      <c r="AB574" s="4" t="s">
        <v>489</v>
      </c>
      <c r="AC574" s="293"/>
      <c r="AD574" s="293"/>
      <c r="AE574" s="293"/>
      <c r="AF574" s="293"/>
    </row>
    <row r="575" spans="1:32" ht="165.95" customHeight="1">
      <c r="A575" s="143" t="s">
        <v>1057</v>
      </c>
      <c r="B575" s="11" t="s">
        <v>56</v>
      </c>
      <c r="C575" s="4" t="s">
        <v>406</v>
      </c>
      <c r="D575" s="4" t="s">
        <v>407</v>
      </c>
      <c r="E575" s="4" t="s">
        <v>408</v>
      </c>
      <c r="F575" s="4" t="s">
        <v>409</v>
      </c>
      <c r="G575" s="4" t="s">
        <v>410</v>
      </c>
      <c r="H575" s="4" t="s">
        <v>421</v>
      </c>
      <c r="I575" s="4" t="s">
        <v>422</v>
      </c>
      <c r="J575" s="4" t="s">
        <v>31</v>
      </c>
      <c r="K575" s="5">
        <v>100</v>
      </c>
      <c r="L575" s="58">
        <v>710000000</v>
      </c>
      <c r="M575" s="58" t="s">
        <v>61</v>
      </c>
      <c r="N575" s="114" t="s">
        <v>100</v>
      </c>
      <c r="O575" s="4" t="s">
        <v>514</v>
      </c>
      <c r="P575" s="4"/>
      <c r="Q575" s="4" t="s">
        <v>525</v>
      </c>
      <c r="R575" s="4" t="s">
        <v>399</v>
      </c>
      <c r="S575" s="4"/>
      <c r="T575" s="3" t="s">
        <v>86</v>
      </c>
      <c r="U575" s="6">
        <v>1</v>
      </c>
      <c r="V575" s="7">
        <v>500457</v>
      </c>
      <c r="W575" s="7">
        <v>500457</v>
      </c>
      <c r="X575" s="2">
        <f t="shared" ref="X575:X638" si="26">W575*1.12</f>
        <v>560511.84000000008</v>
      </c>
      <c r="Y575" s="4" t="s">
        <v>85</v>
      </c>
      <c r="Z575" s="4">
        <v>2015</v>
      </c>
      <c r="AA575" s="4" t="s">
        <v>496</v>
      </c>
      <c r="AB575" s="4" t="s">
        <v>489</v>
      </c>
      <c r="AC575" s="293"/>
      <c r="AD575" s="293"/>
      <c r="AE575" s="293"/>
      <c r="AF575" s="293"/>
    </row>
    <row r="576" spans="1:32" ht="165.95" customHeight="1">
      <c r="A576" s="143" t="s">
        <v>1056</v>
      </c>
      <c r="B576" s="11" t="s">
        <v>56</v>
      </c>
      <c r="C576" s="4" t="s">
        <v>406</v>
      </c>
      <c r="D576" s="4" t="s">
        <v>407</v>
      </c>
      <c r="E576" s="4" t="s">
        <v>408</v>
      </c>
      <c r="F576" s="4" t="s">
        <v>409</v>
      </c>
      <c r="G576" s="4" t="s">
        <v>410</v>
      </c>
      <c r="H576" s="4" t="s">
        <v>421</v>
      </c>
      <c r="I576" s="4" t="s">
        <v>422</v>
      </c>
      <c r="J576" s="4" t="s">
        <v>31</v>
      </c>
      <c r="K576" s="5">
        <v>100</v>
      </c>
      <c r="L576" s="58">
        <v>710000000</v>
      </c>
      <c r="M576" s="58" t="s">
        <v>61</v>
      </c>
      <c r="N576" s="114" t="s">
        <v>100</v>
      </c>
      <c r="O576" s="4" t="s">
        <v>512</v>
      </c>
      <c r="P576" s="4"/>
      <c r="Q576" s="4" t="s">
        <v>525</v>
      </c>
      <c r="R576" s="4" t="s">
        <v>399</v>
      </c>
      <c r="S576" s="4"/>
      <c r="T576" s="3" t="s">
        <v>86</v>
      </c>
      <c r="U576" s="6">
        <v>1</v>
      </c>
      <c r="V576" s="7">
        <v>582117</v>
      </c>
      <c r="W576" s="7">
        <v>582117</v>
      </c>
      <c r="X576" s="2">
        <f t="shared" si="26"/>
        <v>651971.04</v>
      </c>
      <c r="Y576" s="4" t="s">
        <v>85</v>
      </c>
      <c r="Z576" s="4">
        <v>2015</v>
      </c>
      <c r="AA576" s="4" t="s">
        <v>496</v>
      </c>
      <c r="AB576" s="4" t="s">
        <v>489</v>
      </c>
      <c r="AC576" s="293"/>
      <c r="AD576" s="293"/>
      <c r="AE576" s="293"/>
      <c r="AF576" s="293"/>
    </row>
    <row r="577" spans="1:32" ht="165.95" customHeight="1">
      <c r="A577" s="143" t="s">
        <v>1055</v>
      </c>
      <c r="B577" s="11" t="s">
        <v>56</v>
      </c>
      <c r="C577" s="4" t="s">
        <v>423</v>
      </c>
      <c r="D577" s="4" t="s">
        <v>424</v>
      </c>
      <c r="E577" s="4" t="s">
        <v>425</v>
      </c>
      <c r="F577" s="4" t="s">
        <v>426</v>
      </c>
      <c r="G577" s="4" t="s">
        <v>427</v>
      </c>
      <c r="H577" s="4" t="s">
        <v>428</v>
      </c>
      <c r="I577" s="4" t="s">
        <v>429</v>
      </c>
      <c r="J577" s="4" t="s">
        <v>31</v>
      </c>
      <c r="K577" s="5">
        <v>100</v>
      </c>
      <c r="L577" s="58">
        <v>710000000</v>
      </c>
      <c r="M577" s="58" t="s">
        <v>61</v>
      </c>
      <c r="N577" s="114" t="s">
        <v>100</v>
      </c>
      <c r="O577" s="4" t="s">
        <v>420</v>
      </c>
      <c r="P577" s="4"/>
      <c r="Q577" s="4" t="s">
        <v>525</v>
      </c>
      <c r="R577" s="4" t="s">
        <v>399</v>
      </c>
      <c r="S577" s="4"/>
      <c r="T577" s="3" t="s">
        <v>86</v>
      </c>
      <c r="U577" s="6">
        <v>1</v>
      </c>
      <c r="V577" s="7">
        <v>2937504</v>
      </c>
      <c r="W577" s="7">
        <v>2937504</v>
      </c>
      <c r="X577" s="2">
        <f t="shared" si="26"/>
        <v>3290004.4800000004</v>
      </c>
      <c r="Y577" s="4" t="s">
        <v>85</v>
      </c>
      <c r="Z577" s="4">
        <v>2015</v>
      </c>
      <c r="AA577" s="4" t="s">
        <v>496</v>
      </c>
      <c r="AB577" s="4" t="s">
        <v>489</v>
      </c>
      <c r="AC577" s="293"/>
      <c r="AD577" s="293"/>
      <c r="AE577" s="293"/>
      <c r="AF577" s="293"/>
    </row>
    <row r="578" spans="1:32" ht="165.95" customHeight="1">
      <c r="A578" s="143" t="s">
        <v>1054</v>
      </c>
      <c r="B578" s="11" t="s">
        <v>56</v>
      </c>
      <c r="C578" s="4" t="s">
        <v>423</v>
      </c>
      <c r="D578" s="4" t="s">
        <v>424</v>
      </c>
      <c r="E578" s="4" t="s">
        <v>425</v>
      </c>
      <c r="F578" s="4" t="s">
        <v>426</v>
      </c>
      <c r="G578" s="4" t="s">
        <v>427</v>
      </c>
      <c r="H578" s="4" t="s">
        <v>428</v>
      </c>
      <c r="I578" s="4" t="s">
        <v>429</v>
      </c>
      <c r="J578" s="4" t="s">
        <v>31</v>
      </c>
      <c r="K578" s="5">
        <v>100</v>
      </c>
      <c r="L578" s="58">
        <v>710000000</v>
      </c>
      <c r="M578" s="58" t="s">
        <v>61</v>
      </c>
      <c r="N578" s="114" t="s">
        <v>100</v>
      </c>
      <c r="O578" s="4" t="s">
        <v>514</v>
      </c>
      <c r="P578" s="4"/>
      <c r="Q578" s="4" t="s">
        <v>525</v>
      </c>
      <c r="R578" s="4" t="s">
        <v>399</v>
      </c>
      <c r="S578" s="4"/>
      <c r="T578" s="3" t="s">
        <v>86</v>
      </c>
      <c r="U578" s="6">
        <v>1</v>
      </c>
      <c r="V578" s="7">
        <v>402924</v>
      </c>
      <c r="W578" s="7">
        <v>402924</v>
      </c>
      <c r="X578" s="2">
        <f t="shared" si="26"/>
        <v>451274.88000000006</v>
      </c>
      <c r="Y578" s="4" t="s">
        <v>85</v>
      </c>
      <c r="Z578" s="4">
        <v>2015</v>
      </c>
      <c r="AA578" s="4" t="s">
        <v>496</v>
      </c>
      <c r="AB578" s="4" t="s">
        <v>489</v>
      </c>
      <c r="AC578" s="293"/>
      <c r="AD578" s="293"/>
      <c r="AE578" s="293"/>
      <c r="AF578" s="293"/>
    </row>
    <row r="579" spans="1:32" ht="165.95" customHeight="1">
      <c r="A579" s="143" t="s">
        <v>1053</v>
      </c>
      <c r="B579" s="11" t="s">
        <v>56</v>
      </c>
      <c r="C579" s="4" t="s">
        <v>423</v>
      </c>
      <c r="D579" s="4" t="s">
        <v>424</v>
      </c>
      <c r="E579" s="4" t="s">
        <v>425</v>
      </c>
      <c r="F579" s="4" t="s">
        <v>426</v>
      </c>
      <c r="G579" s="4" t="s">
        <v>427</v>
      </c>
      <c r="H579" s="4" t="s">
        <v>428</v>
      </c>
      <c r="I579" s="4" t="s">
        <v>429</v>
      </c>
      <c r="J579" s="4" t="s">
        <v>31</v>
      </c>
      <c r="K579" s="5">
        <v>100</v>
      </c>
      <c r="L579" s="58">
        <v>710000000</v>
      </c>
      <c r="M579" s="58" t="s">
        <v>61</v>
      </c>
      <c r="N579" s="114" t="s">
        <v>100</v>
      </c>
      <c r="O579" s="60" t="s">
        <v>255</v>
      </c>
      <c r="P579" s="4"/>
      <c r="Q579" s="4" t="s">
        <v>525</v>
      </c>
      <c r="R579" s="4" t="s">
        <v>399</v>
      </c>
      <c r="S579" s="4"/>
      <c r="T579" s="3" t="s">
        <v>86</v>
      </c>
      <c r="U579" s="6">
        <v>1</v>
      </c>
      <c r="V579" s="7">
        <v>378924</v>
      </c>
      <c r="W579" s="7">
        <v>378924</v>
      </c>
      <c r="X579" s="2">
        <f t="shared" si="26"/>
        <v>424394.88000000006</v>
      </c>
      <c r="Y579" s="4" t="s">
        <v>85</v>
      </c>
      <c r="Z579" s="4">
        <v>2015</v>
      </c>
      <c r="AA579" s="4" t="s">
        <v>496</v>
      </c>
      <c r="AB579" s="4" t="s">
        <v>489</v>
      </c>
      <c r="AC579" s="293"/>
      <c r="AD579" s="293"/>
      <c r="AE579" s="293"/>
      <c r="AF579" s="293"/>
    </row>
    <row r="580" spans="1:32" ht="165.95" customHeight="1">
      <c r="A580" s="143" t="s">
        <v>1052</v>
      </c>
      <c r="B580" s="11" t="s">
        <v>56</v>
      </c>
      <c r="C580" s="4" t="s">
        <v>423</v>
      </c>
      <c r="D580" s="4" t="s">
        <v>424</v>
      </c>
      <c r="E580" s="4" t="s">
        <v>425</v>
      </c>
      <c r="F580" s="4" t="s">
        <v>426</v>
      </c>
      <c r="G580" s="4" t="s">
        <v>427</v>
      </c>
      <c r="H580" s="4" t="s">
        <v>428</v>
      </c>
      <c r="I580" s="4" t="s">
        <v>429</v>
      </c>
      <c r="J580" s="4" t="s">
        <v>31</v>
      </c>
      <c r="K580" s="5">
        <v>100</v>
      </c>
      <c r="L580" s="58">
        <v>710000000</v>
      </c>
      <c r="M580" s="58" t="s">
        <v>61</v>
      </c>
      <c r="N580" s="114" t="s">
        <v>100</v>
      </c>
      <c r="O580" s="4" t="s">
        <v>513</v>
      </c>
      <c r="P580" s="4"/>
      <c r="Q580" s="4" t="s">
        <v>525</v>
      </c>
      <c r="R580" s="4" t="s">
        <v>399</v>
      </c>
      <c r="S580" s="4"/>
      <c r="T580" s="3" t="s">
        <v>86</v>
      </c>
      <c r="U580" s="6">
        <v>1</v>
      </c>
      <c r="V580" s="7">
        <v>378924</v>
      </c>
      <c r="W580" s="7">
        <v>378924</v>
      </c>
      <c r="X580" s="2">
        <f t="shared" si="26"/>
        <v>424394.88000000006</v>
      </c>
      <c r="Y580" s="4" t="s">
        <v>85</v>
      </c>
      <c r="Z580" s="4">
        <v>2015</v>
      </c>
      <c r="AA580" s="4" t="s">
        <v>496</v>
      </c>
      <c r="AB580" s="4" t="s">
        <v>489</v>
      </c>
      <c r="AC580" s="293"/>
      <c r="AD580" s="293"/>
      <c r="AE580" s="293"/>
      <c r="AF580" s="293"/>
    </row>
    <row r="581" spans="1:32" ht="165.95" customHeight="1">
      <c r="A581" s="143" t="s">
        <v>1051</v>
      </c>
      <c r="B581" s="11" t="s">
        <v>56</v>
      </c>
      <c r="C581" s="4" t="s">
        <v>423</v>
      </c>
      <c r="D581" s="4" t="s">
        <v>424</v>
      </c>
      <c r="E581" s="4" t="s">
        <v>425</v>
      </c>
      <c r="F581" s="4" t="s">
        <v>426</v>
      </c>
      <c r="G581" s="4" t="s">
        <v>427</v>
      </c>
      <c r="H581" s="4" t="s">
        <v>428</v>
      </c>
      <c r="I581" s="4" t="s">
        <v>429</v>
      </c>
      <c r="J581" s="4" t="s">
        <v>31</v>
      </c>
      <c r="K581" s="5">
        <v>100</v>
      </c>
      <c r="L581" s="58">
        <v>710000000</v>
      </c>
      <c r="M581" s="58" t="s">
        <v>61</v>
      </c>
      <c r="N581" s="114" t="s">
        <v>100</v>
      </c>
      <c r="O581" s="4" t="s">
        <v>527</v>
      </c>
      <c r="P581" s="4"/>
      <c r="Q581" s="4" t="s">
        <v>525</v>
      </c>
      <c r="R581" s="4" t="s">
        <v>399</v>
      </c>
      <c r="S581" s="4"/>
      <c r="T581" s="3" t="s">
        <v>86</v>
      </c>
      <c r="U581" s="6">
        <v>1</v>
      </c>
      <c r="V581" s="7">
        <v>402924</v>
      </c>
      <c r="W581" s="7">
        <v>402924</v>
      </c>
      <c r="X581" s="2">
        <f t="shared" si="26"/>
        <v>451274.88000000006</v>
      </c>
      <c r="Y581" s="4" t="s">
        <v>85</v>
      </c>
      <c r="Z581" s="4">
        <v>2015</v>
      </c>
      <c r="AA581" s="4" t="s">
        <v>496</v>
      </c>
      <c r="AB581" s="4" t="s">
        <v>489</v>
      </c>
      <c r="AC581" s="293"/>
      <c r="AD581" s="293"/>
      <c r="AE581" s="293"/>
      <c r="AF581" s="293"/>
    </row>
    <row r="582" spans="1:32" ht="165.95" customHeight="1">
      <c r="A582" s="143" t="s">
        <v>1050</v>
      </c>
      <c r="B582" s="11" t="s">
        <v>56</v>
      </c>
      <c r="C582" s="4" t="s">
        <v>423</v>
      </c>
      <c r="D582" s="4" t="s">
        <v>424</v>
      </c>
      <c r="E582" s="4" t="s">
        <v>425</v>
      </c>
      <c r="F582" s="4" t="s">
        <v>426</v>
      </c>
      <c r="G582" s="4" t="s">
        <v>427</v>
      </c>
      <c r="H582" s="4" t="s">
        <v>428</v>
      </c>
      <c r="I582" s="4" t="s">
        <v>429</v>
      </c>
      <c r="J582" s="4" t="s">
        <v>31</v>
      </c>
      <c r="K582" s="5">
        <v>100</v>
      </c>
      <c r="L582" s="58">
        <v>710000000</v>
      </c>
      <c r="M582" s="58" t="s">
        <v>61</v>
      </c>
      <c r="N582" s="114" t="s">
        <v>100</v>
      </c>
      <c r="O582" s="4" t="s">
        <v>437</v>
      </c>
      <c r="P582" s="4"/>
      <c r="Q582" s="4" t="s">
        <v>525</v>
      </c>
      <c r="R582" s="4" t="s">
        <v>399</v>
      </c>
      <c r="S582" s="4"/>
      <c r="T582" s="3" t="s">
        <v>86</v>
      </c>
      <c r="U582" s="6">
        <v>1</v>
      </c>
      <c r="V582" s="7">
        <v>402924</v>
      </c>
      <c r="W582" s="7">
        <v>402924</v>
      </c>
      <c r="X582" s="2">
        <f t="shared" si="26"/>
        <v>451274.88000000006</v>
      </c>
      <c r="Y582" s="4" t="s">
        <v>85</v>
      </c>
      <c r="Z582" s="4">
        <v>2015</v>
      </c>
      <c r="AA582" s="4" t="s">
        <v>496</v>
      </c>
      <c r="AB582" s="4" t="s">
        <v>489</v>
      </c>
      <c r="AC582" s="293"/>
      <c r="AD582" s="293"/>
      <c r="AE582" s="293"/>
      <c r="AF582" s="293"/>
    </row>
    <row r="583" spans="1:32" ht="165.95" customHeight="1">
      <c r="A583" s="143" t="s">
        <v>1049</v>
      </c>
      <c r="B583" s="11" t="s">
        <v>56</v>
      </c>
      <c r="C583" s="4" t="s">
        <v>423</v>
      </c>
      <c r="D583" s="4" t="s">
        <v>424</v>
      </c>
      <c r="E583" s="4" t="s">
        <v>425</v>
      </c>
      <c r="F583" s="4" t="s">
        <v>426</v>
      </c>
      <c r="G583" s="4" t="s">
        <v>427</v>
      </c>
      <c r="H583" s="4" t="s">
        <v>428</v>
      </c>
      <c r="I583" s="4" t="s">
        <v>429</v>
      </c>
      <c r="J583" s="4" t="s">
        <v>31</v>
      </c>
      <c r="K583" s="5">
        <v>100</v>
      </c>
      <c r="L583" s="58">
        <v>710000000</v>
      </c>
      <c r="M583" s="58" t="s">
        <v>61</v>
      </c>
      <c r="N583" s="114" t="s">
        <v>100</v>
      </c>
      <c r="O583" s="4" t="s">
        <v>402</v>
      </c>
      <c r="P583" s="4"/>
      <c r="Q583" s="4" t="s">
        <v>525</v>
      </c>
      <c r="R583" s="4" t="s">
        <v>399</v>
      </c>
      <c r="S583" s="4"/>
      <c r="T583" s="3" t="s">
        <v>86</v>
      </c>
      <c r="U583" s="6">
        <v>1</v>
      </c>
      <c r="V583" s="7">
        <v>378924</v>
      </c>
      <c r="W583" s="7">
        <v>378924</v>
      </c>
      <c r="X583" s="2">
        <f t="shared" si="26"/>
        <v>424394.88000000006</v>
      </c>
      <c r="Y583" s="4" t="s">
        <v>85</v>
      </c>
      <c r="Z583" s="4">
        <v>2015</v>
      </c>
      <c r="AA583" s="4" t="s">
        <v>496</v>
      </c>
      <c r="AB583" s="4" t="s">
        <v>489</v>
      </c>
      <c r="AC583" s="293"/>
      <c r="AD583" s="293"/>
      <c r="AE583" s="293"/>
      <c r="AF583" s="293"/>
    </row>
    <row r="584" spans="1:32" ht="165.95" customHeight="1">
      <c r="A584" s="143" t="s">
        <v>1048</v>
      </c>
      <c r="B584" s="11" t="s">
        <v>56</v>
      </c>
      <c r="C584" s="4" t="s">
        <v>423</v>
      </c>
      <c r="D584" s="4" t="s">
        <v>424</v>
      </c>
      <c r="E584" s="4" t="s">
        <v>425</v>
      </c>
      <c r="F584" s="4" t="s">
        <v>426</v>
      </c>
      <c r="G584" s="4" t="s">
        <v>427</v>
      </c>
      <c r="H584" s="4" t="s">
        <v>428</v>
      </c>
      <c r="I584" s="4" t="s">
        <v>429</v>
      </c>
      <c r="J584" s="4" t="s">
        <v>31</v>
      </c>
      <c r="K584" s="5">
        <v>100</v>
      </c>
      <c r="L584" s="58">
        <v>710000000</v>
      </c>
      <c r="M584" s="58" t="s">
        <v>61</v>
      </c>
      <c r="N584" s="114" t="s">
        <v>100</v>
      </c>
      <c r="O584" s="4" t="s">
        <v>510</v>
      </c>
      <c r="P584" s="4"/>
      <c r="Q584" s="4" t="s">
        <v>525</v>
      </c>
      <c r="R584" s="4" t="s">
        <v>399</v>
      </c>
      <c r="S584" s="4"/>
      <c r="T584" s="3" t="s">
        <v>86</v>
      </c>
      <c r="U584" s="6">
        <v>1</v>
      </c>
      <c r="V584" s="7">
        <v>378924</v>
      </c>
      <c r="W584" s="7">
        <v>378924</v>
      </c>
      <c r="X584" s="2">
        <f t="shared" si="26"/>
        <v>424394.88000000006</v>
      </c>
      <c r="Y584" s="4" t="s">
        <v>85</v>
      </c>
      <c r="Z584" s="4">
        <v>2015</v>
      </c>
      <c r="AA584" s="4" t="s">
        <v>496</v>
      </c>
      <c r="AB584" s="4" t="s">
        <v>489</v>
      </c>
      <c r="AC584" s="293"/>
      <c r="AD584" s="293"/>
      <c r="AE584" s="293"/>
      <c r="AF584" s="293"/>
    </row>
    <row r="585" spans="1:32" ht="165.95" customHeight="1">
      <c r="A585" s="143" t="s">
        <v>1047</v>
      </c>
      <c r="B585" s="11" t="s">
        <v>56</v>
      </c>
      <c r="C585" s="4" t="s">
        <v>423</v>
      </c>
      <c r="D585" s="4" t="s">
        <v>424</v>
      </c>
      <c r="E585" s="4" t="s">
        <v>425</v>
      </c>
      <c r="F585" s="4" t="s">
        <v>426</v>
      </c>
      <c r="G585" s="4" t="s">
        <v>427</v>
      </c>
      <c r="H585" s="4" t="s">
        <v>428</v>
      </c>
      <c r="I585" s="4" t="s">
        <v>429</v>
      </c>
      <c r="J585" s="4" t="s">
        <v>31</v>
      </c>
      <c r="K585" s="5">
        <v>100</v>
      </c>
      <c r="L585" s="58">
        <v>710000000</v>
      </c>
      <c r="M585" s="58" t="s">
        <v>61</v>
      </c>
      <c r="N585" s="114" t="s">
        <v>100</v>
      </c>
      <c r="O585" s="4" t="s">
        <v>401</v>
      </c>
      <c r="P585" s="4"/>
      <c r="Q585" s="4" t="s">
        <v>525</v>
      </c>
      <c r="R585" s="4" t="s">
        <v>399</v>
      </c>
      <c r="S585" s="4"/>
      <c r="T585" s="3" t="s">
        <v>86</v>
      </c>
      <c r="U585" s="6">
        <v>1</v>
      </c>
      <c r="V585" s="7">
        <v>378924</v>
      </c>
      <c r="W585" s="7">
        <v>378924</v>
      </c>
      <c r="X585" s="2">
        <f t="shared" si="26"/>
        <v>424394.88000000006</v>
      </c>
      <c r="Y585" s="4" t="s">
        <v>85</v>
      </c>
      <c r="Z585" s="4">
        <v>2015</v>
      </c>
      <c r="AA585" s="4" t="s">
        <v>496</v>
      </c>
      <c r="AB585" s="4" t="s">
        <v>489</v>
      </c>
      <c r="AC585" s="293"/>
      <c r="AD585" s="293"/>
      <c r="AE585" s="293"/>
      <c r="AF585" s="293"/>
    </row>
    <row r="586" spans="1:32" ht="165.95" customHeight="1">
      <c r="A586" s="143" t="s">
        <v>1046</v>
      </c>
      <c r="B586" s="11" t="s">
        <v>56</v>
      </c>
      <c r="C586" s="4" t="s">
        <v>423</v>
      </c>
      <c r="D586" s="4" t="s">
        <v>424</v>
      </c>
      <c r="E586" s="4" t="s">
        <v>425</v>
      </c>
      <c r="F586" s="4" t="s">
        <v>426</v>
      </c>
      <c r="G586" s="4" t="s">
        <v>427</v>
      </c>
      <c r="H586" s="4" t="s">
        <v>428</v>
      </c>
      <c r="I586" s="4" t="s">
        <v>429</v>
      </c>
      <c r="J586" s="4" t="s">
        <v>31</v>
      </c>
      <c r="K586" s="5">
        <v>100</v>
      </c>
      <c r="L586" s="58">
        <v>710000000</v>
      </c>
      <c r="M586" s="58" t="s">
        <v>61</v>
      </c>
      <c r="N586" s="114" t="s">
        <v>100</v>
      </c>
      <c r="O586" s="4" t="s">
        <v>512</v>
      </c>
      <c r="P586" s="4"/>
      <c r="Q586" s="4" t="s">
        <v>525</v>
      </c>
      <c r="R586" s="4" t="s">
        <v>399</v>
      </c>
      <c r="S586" s="4"/>
      <c r="T586" s="3" t="s">
        <v>86</v>
      </c>
      <c r="U586" s="6">
        <v>1</v>
      </c>
      <c r="V586" s="7">
        <v>378924</v>
      </c>
      <c r="W586" s="7">
        <v>378924</v>
      </c>
      <c r="X586" s="2">
        <f t="shared" si="26"/>
        <v>424394.88000000006</v>
      </c>
      <c r="Y586" s="4" t="s">
        <v>85</v>
      </c>
      <c r="Z586" s="4">
        <v>2015</v>
      </c>
      <c r="AA586" s="4" t="s">
        <v>496</v>
      </c>
      <c r="AB586" s="4" t="s">
        <v>489</v>
      </c>
      <c r="AC586" s="293"/>
      <c r="AD586" s="293"/>
      <c r="AE586" s="293"/>
      <c r="AF586" s="293"/>
    </row>
    <row r="587" spans="1:32" ht="165.95" customHeight="1">
      <c r="A587" s="143" t="s">
        <v>1045</v>
      </c>
      <c r="B587" s="11" t="s">
        <v>56</v>
      </c>
      <c r="C587" s="4" t="s">
        <v>423</v>
      </c>
      <c r="D587" s="4" t="s">
        <v>424</v>
      </c>
      <c r="E587" s="4" t="s">
        <v>425</v>
      </c>
      <c r="F587" s="4" t="s">
        <v>426</v>
      </c>
      <c r="G587" s="4" t="s">
        <v>427</v>
      </c>
      <c r="H587" s="4" t="s">
        <v>428</v>
      </c>
      <c r="I587" s="4" t="s">
        <v>429</v>
      </c>
      <c r="J587" s="4" t="s">
        <v>31</v>
      </c>
      <c r="K587" s="5">
        <v>100</v>
      </c>
      <c r="L587" s="58">
        <v>710000000</v>
      </c>
      <c r="M587" s="58" t="s">
        <v>61</v>
      </c>
      <c r="N587" s="114" t="s">
        <v>100</v>
      </c>
      <c r="O587" s="4" t="s">
        <v>398</v>
      </c>
      <c r="P587" s="4"/>
      <c r="Q587" s="4" t="s">
        <v>525</v>
      </c>
      <c r="R587" s="4" t="s">
        <v>399</v>
      </c>
      <c r="S587" s="4"/>
      <c r="T587" s="3" t="s">
        <v>86</v>
      </c>
      <c r="U587" s="6">
        <v>1</v>
      </c>
      <c r="V587" s="7">
        <v>378924</v>
      </c>
      <c r="W587" s="7">
        <v>378924</v>
      </c>
      <c r="X587" s="2">
        <f t="shared" si="26"/>
        <v>424394.88000000006</v>
      </c>
      <c r="Y587" s="4" t="s">
        <v>85</v>
      </c>
      <c r="Z587" s="4">
        <v>2015</v>
      </c>
      <c r="AA587" s="4" t="s">
        <v>496</v>
      </c>
      <c r="AB587" s="4" t="s">
        <v>489</v>
      </c>
      <c r="AC587" s="293"/>
      <c r="AD587" s="293"/>
      <c r="AE587" s="293"/>
      <c r="AF587" s="293"/>
    </row>
    <row r="588" spans="1:32" ht="165.95" customHeight="1">
      <c r="A588" s="143" t="s">
        <v>1044</v>
      </c>
      <c r="B588" s="11" t="s">
        <v>56</v>
      </c>
      <c r="C588" s="4" t="s">
        <v>430</v>
      </c>
      <c r="D588" s="4" t="s">
        <v>431</v>
      </c>
      <c r="E588" s="4" t="s">
        <v>432</v>
      </c>
      <c r="F588" s="4" t="s">
        <v>433</v>
      </c>
      <c r="G588" s="4" t="s">
        <v>434</v>
      </c>
      <c r="H588" s="4" t="s">
        <v>435</v>
      </c>
      <c r="I588" s="4" t="s">
        <v>436</v>
      </c>
      <c r="J588" s="4" t="s">
        <v>31</v>
      </c>
      <c r="K588" s="5">
        <v>100</v>
      </c>
      <c r="L588" s="58">
        <v>710000000</v>
      </c>
      <c r="M588" s="58" t="s">
        <v>61</v>
      </c>
      <c r="N588" s="114" t="s">
        <v>100</v>
      </c>
      <c r="O588" s="4" t="s">
        <v>420</v>
      </c>
      <c r="P588" s="4"/>
      <c r="Q588" s="4" t="s">
        <v>525</v>
      </c>
      <c r="R588" s="4" t="s">
        <v>399</v>
      </c>
      <c r="S588" s="4"/>
      <c r="T588" s="3" t="s">
        <v>86</v>
      </c>
      <c r="U588" s="6">
        <v>1</v>
      </c>
      <c r="V588" s="7">
        <v>25441017.600000001</v>
      </c>
      <c r="W588" s="7">
        <v>25441017.600000001</v>
      </c>
      <c r="X588" s="2">
        <f t="shared" si="26"/>
        <v>28493939.712000005</v>
      </c>
      <c r="Y588" s="4" t="s">
        <v>85</v>
      </c>
      <c r="Z588" s="4">
        <v>2015</v>
      </c>
      <c r="AA588" s="4" t="s">
        <v>496</v>
      </c>
      <c r="AB588" s="4" t="s">
        <v>489</v>
      </c>
      <c r="AC588" s="293"/>
      <c r="AD588" s="293"/>
      <c r="AE588" s="293"/>
      <c r="AF588" s="293"/>
    </row>
    <row r="589" spans="1:32" ht="165.95" customHeight="1">
      <c r="A589" s="143" t="s">
        <v>1043</v>
      </c>
      <c r="B589" s="11" t="s">
        <v>56</v>
      </c>
      <c r="C589" s="4" t="s">
        <v>430</v>
      </c>
      <c r="D589" s="4" t="s">
        <v>431</v>
      </c>
      <c r="E589" s="4" t="s">
        <v>432</v>
      </c>
      <c r="F589" s="4" t="s">
        <v>433</v>
      </c>
      <c r="G589" s="4" t="s">
        <v>434</v>
      </c>
      <c r="H589" s="4" t="s">
        <v>435</v>
      </c>
      <c r="I589" s="4" t="s">
        <v>436</v>
      </c>
      <c r="J589" s="4" t="s">
        <v>31</v>
      </c>
      <c r="K589" s="5">
        <v>100</v>
      </c>
      <c r="L589" s="58">
        <v>710000000</v>
      </c>
      <c r="M589" s="58" t="s">
        <v>61</v>
      </c>
      <c r="N589" s="114" t="s">
        <v>100</v>
      </c>
      <c r="O589" s="4" t="s">
        <v>398</v>
      </c>
      <c r="P589" s="4"/>
      <c r="Q589" s="4" t="s">
        <v>525</v>
      </c>
      <c r="R589" s="4" t="s">
        <v>399</v>
      </c>
      <c r="S589" s="4"/>
      <c r="T589" s="3" t="s">
        <v>86</v>
      </c>
      <c r="U589" s="6">
        <v>1</v>
      </c>
      <c r="V589" s="7">
        <v>6650553.5999999996</v>
      </c>
      <c r="W589" s="7">
        <v>6650553.5999999996</v>
      </c>
      <c r="X589" s="2">
        <f t="shared" si="26"/>
        <v>7448620.0320000006</v>
      </c>
      <c r="Y589" s="4" t="s">
        <v>85</v>
      </c>
      <c r="Z589" s="4">
        <v>2015</v>
      </c>
      <c r="AA589" s="4" t="s">
        <v>496</v>
      </c>
      <c r="AB589" s="4" t="s">
        <v>489</v>
      </c>
      <c r="AC589" s="293"/>
      <c r="AD589" s="293"/>
      <c r="AE589" s="293"/>
      <c r="AF589" s="293"/>
    </row>
    <row r="590" spans="1:32" ht="165.95" customHeight="1">
      <c r="A590" s="143" t="s">
        <v>1042</v>
      </c>
      <c r="B590" s="11" t="s">
        <v>56</v>
      </c>
      <c r="C590" s="4" t="s">
        <v>430</v>
      </c>
      <c r="D590" s="4" t="s">
        <v>431</v>
      </c>
      <c r="E590" s="4" t="s">
        <v>432</v>
      </c>
      <c r="F590" s="4" t="s">
        <v>433</v>
      </c>
      <c r="G590" s="4" t="s">
        <v>434</v>
      </c>
      <c r="H590" s="4" t="s">
        <v>435</v>
      </c>
      <c r="I590" s="4" t="s">
        <v>436</v>
      </c>
      <c r="J590" s="4" t="s">
        <v>31</v>
      </c>
      <c r="K590" s="5">
        <v>100</v>
      </c>
      <c r="L590" s="58">
        <v>710000000</v>
      </c>
      <c r="M590" s="58" t="s">
        <v>61</v>
      </c>
      <c r="N590" s="114" t="s">
        <v>100</v>
      </c>
      <c r="O590" s="4" t="s">
        <v>510</v>
      </c>
      <c r="P590" s="4"/>
      <c r="Q590" s="4" t="s">
        <v>525</v>
      </c>
      <c r="R590" s="4" t="s">
        <v>399</v>
      </c>
      <c r="S590" s="4"/>
      <c r="T590" s="3" t="s">
        <v>86</v>
      </c>
      <c r="U590" s="6">
        <v>1</v>
      </c>
      <c r="V590" s="7">
        <v>2748038.4</v>
      </c>
      <c r="W590" s="7">
        <v>2748038.4</v>
      </c>
      <c r="X590" s="2">
        <f t="shared" si="26"/>
        <v>3077803.0080000004</v>
      </c>
      <c r="Y590" s="4" t="s">
        <v>85</v>
      </c>
      <c r="Z590" s="4">
        <v>2015</v>
      </c>
      <c r="AA590" s="4" t="s">
        <v>496</v>
      </c>
      <c r="AB590" s="4" t="s">
        <v>489</v>
      </c>
      <c r="AC590" s="293"/>
      <c r="AD590" s="293"/>
      <c r="AE590" s="293"/>
      <c r="AF590" s="293"/>
    </row>
    <row r="591" spans="1:32" ht="165.95" customHeight="1">
      <c r="A591" s="143" t="s">
        <v>1041</v>
      </c>
      <c r="B591" s="11" t="s">
        <v>56</v>
      </c>
      <c r="C591" s="4" t="s">
        <v>430</v>
      </c>
      <c r="D591" s="4" t="s">
        <v>431</v>
      </c>
      <c r="E591" s="4" t="s">
        <v>432</v>
      </c>
      <c r="F591" s="4" t="s">
        <v>433</v>
      </c>
      <c r="G591" s="4" t="s">
        <v>434</v>
      </c>
      <c r="H591" s="4" t="s">
        <v>435</v>
      </c>
      <c r="I591" s="4" t="s">
        <v>436</v>
      </c>
      <c r="J591" s="4" t="s">
        <v>31</v>
      </c>
      <c r="K591" s="5">
        <v>100</v>
      </c>
      <c r="L591" s="58">
        <v>710000000</v>
      </c>
      <c r="M591" s="58" t="s">
        <v>61</v>
      </c>
      <c r="N591" s="114" t="s">
        <v>100</v>
      </c>
      <c r="O591" s="4" t="s">
        <v>527</v>
      </c>
      <c r="P591" s="4"/>
      <c r="Q591" s="4" t="s">
        <v>525</v>
      </c>
      <c r="R591" s="4" t="s">
        <v>399</v>
      </c>
      <c r="S591" s="4"/>
      <c r="T591" s="3" t="s">
        <v>86</v>
      </c>
      <c r="U591" s="6">
        <v>1</v>
      </c>
      <c r="V591" s="7">
        <v>11735011.199999999</v>
      </c>
      <c r="W591" s="7">
        <v>11735011.199999999</v>
      </c>
      <c r="X591" s="2">
        <f t="shared" si="26"/>
        <v>13143212.544</v>
      </c>
      <c r="Y591" s="4" t="s">
        <v>85</v>
      </c>
      <c r="Z591" s="4">
        <v>2015</v>
      </c>
      <c r="AA591" s="4" t="s">
        <v>496</v>
      </c>
      <c r="AB591" s="4" t="s">
        <v>489</v>
      </c>
      <c r="AC591" s="293"/>
      <c r="AD591" s="293"/>
      <c r="AE591" s="293"/>
      <c r="AF591" s="293"/>
    </row>
    <row r="592" spans="1:32" ht="165.95" customHeight="1">
      <c r="A592" s="143" t="s">
        <v>1040</v>
      </c>
      <c r="B592" s="11" t="s">
        <v>56</v>
      </c>
      <c r="C592" s="4" t="s">
        <v>430</v>
      </c>
      <c r="D592" s="4" t="s">
        <v>431</v>
      </c>
      <c r="E592" s="4" t="s">
        <v>432</v>
      </c>
      <c r="F592" s="4" t="s">
        <v>433</v>
      </c>
      <c r="G592" s="4" t="s">
        <v>434</v>
      </c>
      <c r="H592" s="4" t="s">
        <v>435</v>
      </c>
      <c r="I592" s="4" t="s">
        <v>436</v>
      </c>
      <c r="J592" s="4" t="s">
        <v>31</v>
      </c>
      <c r="K592" s="5">
        <v>100</v>
      </c>
      <c r="L592" s="58">
        <v>710000000</v>
      </c>
      <c r="M592" s="58" t="s">
        <v>61</v>
      </c>
      <c r="N592" s="114" t="s">
        <v>100</v>
      </c>
      <c r="O592" s="4" t="s">
        <v>511</v>
      </c>
      <c r="P592" s="4"/>
      <c r="Q592" s="4" t="s">
        <v>525</v>
      </c>
      <c r="R592" s="4" t="s">
        <v>399</v>
      </c>
      <c r="S592" s="4"/>
      <c r="T592" s="3" t="s">
        <v>86</v>
      </c>
      <c r="U592" s="6">
        <v>1</v>
      </c>
      <c r="V592" s="7">
        <v>15042412.800000001</v>
      </c>
      <c r="W592" s="7">
        <v>15042412.800000001</v>
      </c>
      <c r="X592" s="2">
        <f t="shared" si="26"/>
        <v>16847502.336000003</v>
      </c>
      <c r="Y592" s="4" t="s">
        <v>85</v>
      </c>
      <c r="Z592" s="4">
        <v>2015</v>
      </c>
      <c r="AA592" s="4" t="s">
        <v>496</v>
      </c>
      <c r="AB592" s="4" t="s">
        <v>489</v>
      </c>
      <c r="AC592" s="293"/>
      <c r="AD592" s="293"/>
      <c r="AE592" s="293"/>
      <c r="AF592" s="293"/>
    </row>
    <row r="593" spans="1:32" ht="165.95" customHeight="1">
      <c r="A593" s="143" t="s">
        <v>1039</v>
      </c>
      <c r="B593" s="11" t="s">
        <v>56</v>
      </c>
      <c r="C593" s="4" t="s">
        <v>430</v>
      </c>
      <c r="D593" s="4" t="s">
        <v>431</v>
      </c>
      <c r="E593" s="4" t="s">
        <v>432</v>
      </c>
      <c r="F593" s="4" t="s">
        <v>433</v>
      </c>
      <c r="G593" s="4" t="s">
        <v>434</v>
      </c>
      <c r="H593" s="4" t="s">
        <v>435</v>
      </c>
      <c r="I593" s="4" t="s">
        <v>436</v>
      </c>
      <c r="J593" s="4" t="s">
        <v>31</v>
      </c>
      <c r="K593" s="5">
        <v>100</v>
      </c>
      <c r="L593" s="58">
        <v>710000000</v>
      </c>
      <c r="M593" s="58" t="s">
        <v>61</v>
      </c>
      <c r="N593" s="114" t="s">
        <v>100</v>
      </c>
      <c r="O593" s="4" t="s">
        <v>400</v>
      </c>
      <c r="P593" s="4"/>
      <c r="Q593" s="4" t="s">
        <v>525</v>
      </c>
      <c r="R593" s="4" t="s">
        <v>399</v>
      </c>
      <c r="S593" s="4"/>
      <c r="T593" s="3" t="s">
        <v>86</v>
      </c>
      <c r="U593" s="6">
        <v>1</v>
      </c>
      <c r="V593" s="7">
        <v>15090724.800000001</v>
      </c>
      <c r="W593" s="7">
        <v>15090724.800000001</v>
      </c>
      <c r="X593" s="2">
        <f t="shared" si="26"/>
        <v>16901611.776000004</v>
      </c>
      <c r="Y593" s="4" t="s">
        <v>85</v>
      </c>
      <c r="Z593" s="4">
        <v>2015</v>
      </c>
      <c r="AA593" s="4" t="s">
        <v>496</v>
      </c>
      <c r="AB593" s="4" t="s">
        <v>489</v>
      </c>
      <c r="AC593" s="293"/>
      <c r="AD593" s="293"/>
      <c r="AE593" s="293"/>
      <c r="AF593" s="293"/>
    </row>
    <row r="594" spans="1:32" ht="165.95" customHeight="1">
      <c r="A594" s="143" t="s">
        <v>1038</v>
      </c>
      <c r="B594" s="11" t="s">
        <v>56</v>
      </c>
      <c r="C594" s="4" t="s">
        <v>430</v>
      </c>
      <c r="D594" s="4" t="s">
        <v>431</v>
      </c>
      <c r="E594" s="4" t="s">
        <v>432</v>
      </c>
      <c r="F594" s="4" t="s">
        <v>433</v>
      </c>
      <c r="G594" s="4" t="s">
        <v>434</v>
      </c>
      <c r="H594" s="4" t="s">
        <v>435</v>
      </c>
      <c r="I594" s="4" t="s">
        <v>436</v>
      </c>
      <c r="J594" s="4" t="s">
        <v>31</v>
      </c>
      <c r="K594" s="5">
        <v>100</v>
      </c>
      <c r="L594" s="58">
        <v>710000000</v>
      </c>
      <c r="M594" s="58" t="s">
        <v>61</v>
      </c>
      <c r="N594" s="114" t="s">
        <v>100</v>
      </c>
      <c r="O594" s="4" t="s">
        <v>401</v>
      </c>
      <c r="P594" s="4"/>
      <c r="Q594" s="4" t="s">
        <v>525</v>
      </c>
      <c r="R594" s="4" t="s">
        <v>399</v>
      </c>
      <c r="S594" s="4"/>
      <c r="T594" s="3" t="s">
        <v>86</v>
      </c>
      <c r="U594" s="6">
        <v>1</v>
      </c>
      <c r="V594" s="7">
        <v>5686003.2000000002</v>
      </c>
      <c r="W594" s="7">
        <v>5686003.2000000002</v>
      </c>
      <c r="X594" s="2">
        <f t="shared" si="26"/>
        <v>6368323.5840000007</v>
      </c>
      <c r="Y594" s="4" t="s">
        <v>85</v>
      </c>
      <c r="Z594" s="4">
        <v>2015</v>
      </c>
      <c r="AA594" s="4" t="s">
        <v>496</v>
      </c>
      <c r="AB594" s="4" t="s">
        <v>489</v>
      </c>
      <c r="AC594" s="293"/>
      <c r="AD594" s="293"/>
      <c r="AE594" s="293"/>
      <c r="AF594" s="293"/>
    </row>
    <row r="595" spans="1:32" ht="165.95" customHeight="1">
      <c r="A595" s="143" t="s">
        <v>1037</v>
      </c>
      <c r="B595" s="11" t="s">
        <v>56</v>
      </c>
      <c r="C595" s="4" t="s">
        <v>430</v>
      </c>
      <c r="D595" s="4" t="s">
        <v>431</v>
      </c>
      <c r="E595" s="4" t="s">
        <v>432</v>
      </c>
      <c r="F595" s="4" t="s">
        <v>433</v>
      </c>
      <c r="G595" s="4" t="s">
        <v>434</v>
      </c>
      <c r="H595" s="4" t="s">
        <v>435</v>
      </c>
      <c r="I595" s="4" t="s">
        <v>436</v>
      </c>
      <c r="J595" s="4" t="s">
        <v>31</v>
      </c>
      <c r="K595" s="5">
        <v>100</v>
      </c>
      <c r="L595" s="58">
        <v>710000000</v>
      </c>
      <c r="M595" s="58" t="s">
        <v>61</v>
      </c>
      <c r="N595" s="114" t="s">
        <v>100</v>
      </c>
      <c r="O595" s="60" t="s">
        <v>255</v>
      </c>
      <c r="P595" s="4"/>
      <c r="Q595" s="4" t="s">
        <v>525</v>
      </c>
      <c r="R595" s="4" t="s">
        <v>399</v>
      </c>
      <c r="S595" s="4"/>
      <c r="T595" s="3" t="s">
        <v>86</v>
      </c>
      <c r="U595" s="6">
        <v>1</v>
      </c>
      <c r="V595" s="7">
        <v>2748038.4</v>
      </c>
      <c r="W595" s="7">
        <v>2748038.4</v>
      </c>
      <c r="X595" s="2">
        <f t="shared" si="26"/>
        <v>3077803.0080000004</v>
      </c>
      <c r="Y595" s="4" t="s">
        <v>85</v>
      </c>
      <c r="Z595" s="4">
        <v>2015</v>
      </c>
      <c r="AA595" s="4" t="s">
        <v>496</v>
      </c>
      <c r="AB595" s="4" t="s">
        <v>489</v>
      </c>
      <c r="AC595" s="293"/>
      <c r="AD595" s="293"/>
      <c r="AE595" s="293"/>
      <c r="AF595" s="293"/>
    </row>
    <row r="596" spans="1:32" ht="165.95" customHeight="1">
      <c r="A596" s="143" t="s">
        <v>1036</v>
      </c>
      <c r="B596" s="11" t="s">
        <v>56</v>
      </c>
      <c r="C596" s="4" t="s">
        <v>430</v>
      </c>
      <c r="D596" s="4" t="s">
        <v>431</v>
      </c>
      <c r="E596" s="4" t="s">
        <v>432</v>
      </c>
      <c r="F596" s="4" t="s">
        <v>433</v>
      </c>
      <c r="G596" s="4" t="s">
        <v>434</v>
      </c>
      <c r="H596" s="4" t="s">
        <v>435</v>
      </c>
      <c r="I596" s="4" t="s">
        <v>436</v>
      </c>
      <c r="J596" s="4" t="s">
        <v>31</v>
      </c>
      <c r="K596" s="5">
        <v>100</v>
      </c>
      <c r="L596" s="58">
        <v>710000000</v>
      </c>
      <c r="M596" s="58" t="s">
        <v>61</v>
      </c>
      <c r="N596" s="114" t="s">
        <v>100</v>
      </c>
      <c r="O596" s="4" t="s">
        <v>402</v>
      </c>
      <c r="P596" s="4"/>
      <c r="Q596" s="4" t="s">
        <v>525</v>
      </c>
      <c r="R596" s="4" t="s">
        <v>399</v>
      </c>
      <c r="S596" s="4"/>
      <c r="T596" s="3" t="s">
        <v>86</v>
      </c>
      <c r="U596" s="6">
        <v>1</v>
      </c>
      <c r="V596" s="7">
        <v>10846483.199999999</v>
      </c>
      <c r="W596" s="7">
        <v>10846483.199999999</v>
      </c>
      <c r="X596" s="2">
        <f t="shared" si="26"/>
        <v>12148061.184</v>
      </c>
      <c r="Y596" s="4" t="s">
        <v>85</v>
      </c>
      <c r="Z596" s="4">
        <v>2015</v>
      </c>
      <c r="AA596" s="4" t="s">
        <v>496</v>
      </c>
      <c r="AB596" s="4" t="s">
        <v>489</v>
      </c>
      <c r="AC596" s="293"/>
      <c r="AD596" s="293"/>
      <c r="AE596" s="293"/>
      <c r="AF596" s="293"/>
    </row>
    <row r="597" spans="1:32" ht="165.95" customHeight="1">
      <c r="A597" s="143" t="s">
        <v>1035</v>
      </c>
      <c r="B597" s="11" t="s">
        <v>56</v>
      </c>
      <c r="C597" s="4" t="s">
        <v>430</v>
      </c>
      <c r="D597" s="4" t="s">
        <v>431</v>
      </c>
      <c r="E597" s="4" t="s">
        <v>432</v>
      </c>
      <c r="F597" s="4" t="s">
        <v>433</v>
      </c>
      <c r="G597" s="4" t="s">
        <v>434</v>
      </c>
      <c r="H597" s="4" t="s">
        <v>611</v>
      </c>
      <c r="I597" s="4" t="s">
        <v>436</v>
      </c>
      <c r="J597" s="4" t="s">
        <v>31</v>
      </c>
      <c r="K597" s="5">
        <v>100</v>
      </c>
      <c r="L597" s="58">
        <v>710000000</v>
      </c>
      <c r="M597" s="58" t="s">
        <v>61</v>
      </c>
      <c r="N597" s="114" t="s">
        <v>100</v>
      </c>
      <c r="O597" s="4" t="s">
        <v>527</v>
      </c>
      <c r="P597" s="4"/>
      <c r="Q597" s="4" t="s">
        <v>525</v>
      </c>
      <c r="R597" s="4" t="s">
        <v>399</v>
      </c>
      <c r="S597" s="4"/>
      <c r="T597" s="3" t="s">
        <v>86</v>
      </c>
      <c r="U597" s="6">
        <v>1</v>
      </c>
      <c r="V597" s="7">
        <v>8820000</v>
      </c>
      <c r="W597" s="7">
        <v>8820000</v>
      </c>
      <c r="X597" s="2">
        <f t="shared" si="26"/>
        <v>9878400.0000000019</v>
      </c>
      <c r="Y597" s="4" t="s">
        <v>85</v>
      </c>
      <c r="Z597" s="4">
        <v>2015</v>
      </c>
      <c r="AA597" s="4" t="s">
        <v>496</v>
      </c>
      <c r="AB597" s="4" t="s">
        <v>489</v>
      </c>
      <c r="AC597" s="293"/>
      <c r="AD597" s="293"/>
      <c r="AE597" s="293"/>
      <c r="AF597" s="293"/>
    </row>
    <row r="598" spans="1:32" ht="165.95" customHeight="1">
      <c r="A598" s="143" t="s">
        <v>1034</v>
      </c>
      <c r="B598" s="11" t="s">
        <v>56</v>
      </c>
      <c r="C598" s="4" t="s">
        <v>430</v>
      </c>
      <c r="D598" s="4" t="s">
        <v>431</v>
      </c>
      <c r="E598" s="4" t="s">
        <v>432</v>
      </c>
      <c r="F598" s="4" t="s">
        <v>433</v>
      </c>
      <c r="G598" s="4" t="s">
        <v>434</v>
      </c>
      <c r="H598" s="4" t="s">
        <v>611</v>
      </c>
      <c r="I598" s="4" t="s">
        <v>436</v>
      </c>
      <c r="J598" s="4" t="s">
        <v>31</v>
      </c>
      <c r="K598" s="5">
        <v>100</v>
      </c>
      <c r="L598" s="58">
        <v>710000000</v>
      </c>
      <c r="M598" s="58" t="s">
        <v>61</v>
      </c>
      <c r="N598" s="114" t="s">
        <v>100</v>
      </c>
      <c r="O598" s="4" t="s">
        <v>402</v>
      </c>
      <c r="P598" s="4"/>
      <c r="Q598" s="4" t="s">
        <v>525</v>
      </c>
      <c r="R598" s="4" t="s">
        <v>399</v>
      </c>
      <c r="S598" s="4"/>
      <c r="T598" s="3" t="s">
        <v>86</v>
      </c>
      <c r="U598" s="6">
        <v>1</v>
      </c>
      <c r="V598" s="7">
        <v>8328000</v>
      </c>
      <c r="W598" s="7">
        <v>8328000</v>
      </c>
      <c r="X598" s="2">
        <f t="shared" si="26"/>
        <v>9327360</v>
      </c>
      <c r="Y598" s="4" t="s">
        <v>85</v>
      </c>
      <c r="Z598" s="4">
        <v>2015</v>
      </c>
      <c r="AA598" s="4" t="s">
        <v>496</v>
      </c>
      <c r="AB598" s="4" t="s">
        <v>489</v>
      </c>
      <c r="AC598" s="293"/>
      <c r="AD598" s="293"/>
      <c r="AE598" s="293"/>
      <c r="AF598" s="293"/>
    </row>
    <row r="599" spans="1:32" ht="165.95" customHeight="1">
      <c r="A599" s="143" t="s">
        <v>1033</v>
      </c>
      <c r="B599" s="11" t="s">
        <v>56</v>
      </c>
      <c r="C599" s="4" t="s">
        <v>430</v>
      </c>
      <c r="D599" s="4" t="s">
        <v>431</v>
      </c>
      <c r="E599" s="4" t="s">
        <v>432</v>
      </c>
      <c r="F599" s="4" t="s">
        <v>433</v>
      </c>
      <c r="G599" s="4" t="s">
        <v>434</v>
      </c>
      <c r="H599" s="4" t="s">
        <v>611</v>
      </c>
      <c r="I599" s="4" t="s">
        <v>436</v>
      </c>
      <c r="J599" s="4" t="s">
        <v>31</v>
      </c>
      <c r="K599" s="5">
        <v>100</v>
      </c>
      <c r="L599" s="58">
        <v>710000000</v>
      </c>
      <c r="M599" s="58" t="s">
        <v>61</v>
      </c>
      <c r="N599" s="114" t="s">
        <v>100</v>
      </c>
      <c r="O599" s="4" t="s">
        <v>437</v>
      </c>
      <c r="P599" s="4"/>
      <c r="Q599" s="4" t="s">
        <v>525</v>
      </c>
      <c r="R599" s="4" t="s">
        <v>399</v>
      </c>
      <c r="S599" s="4"/>
      <c r="T599" s="3" t="s">
        <v>86</v>
      </c>
      <c r="U599" s="6">
        <v>1</v>
      </c>
      <c r="V599" s="7">
        <v>5524500</v>
      </c>
      <c r="W599" s="7">
        <v>5524500</v>
      </c>
      <c r="X599" s="2">
        <f t="shared" si="26"/>
        <v>6187440.0000000009</v>
      </c>
      <c r="Y599" s="4" t="s">
        <v>85</v>
      </c>
      <c r="Z599" s="4">
        <v>2015</v>
      </c>
      <c r="AA599" s="4" t="s">
        <v>496</v>
      </c>
      <c r="AB599" s="4" t="s">
        <v>489</v>
      </c>
      <c r="AC599" s="293"/>
      <c r="AD599" s="293"/>
      <c r="AE599" s="293"/>
      <c r="AF599" s="293"/>
    </row>
    <row r="600" spans="1:32" ht="165.95" customHeight="1">
      <c r="A600" s="143" t="s">
        <v>1032</v>
      </c>
      <c r="B600" s="11" t="s">
        <v>56</v>
      </c>
      <c r="C600" s="4" t="s">
        <v>430</v>
      </c>
      <c r="D600" s="4" t="s">
        <v>431</v>
      </c>
      <c r="E600" s="4" t="s">
        <v>432</v>
      </c>
      <c r="F600" s="4" t="s">
        <v>433</v>
      </c>
      <c r="G600" s="4" t="s">
        <v>434</v>
      </c>
      <c r="H600" s="4" t="s">
        <v>611</v>
      </c>
      <c r="I600" s="4" t="s">
        <v>436</v>
      </c>
      <c r="J600" s="4" t="s">
        <v>31</v>
      </c>
      <c r="K600" s="5">
        <v>100</v>
      </c>
      <c r="L600" s="58">
        <v>710000000</v>
      </c>
      <c r="M600" s="58" t="s">
        <v>61</v>
      </c>
      <c r="N600" s="114" t="s">
        <v>100</v>
      </c>
      <c r="O600" s="4" t="s">
        <v>398</v>
      </c>
      <c r="P600" s="4"/>
      <c r="Q600" s="4" t="s">
        <v>525</v>
      </c>
      <c r="R600" s="4" t="s">
        <v>399</v>
      </c>
      <c r="S600" s="4"/>
      <c r="T600" s="3" t="s">
        <v>86</v>
      </c>
      <c r="U600" s="6">
        <v>1</v>
      </c>
      <c r="V600" s="7">
        <v>972000</v>
      </c>
      <c r="W600" s="7">
        <v>972000</v>
      </c>
      <c r="X600" s="2">
        <f t="shared" si="26"/>
        <v>1088640</v>
      </c>
      <c r="Y600" s="4" t="s">
        <v>85</v>
      </c>
      <c r="Z600" s="4">
        <v>2015</v>
      </c>
      <c r="AA600" s="4" t="s">
        <v>496</v>
      </c>
      <c r="AB600" s="4" t="s">
        <v>489</v>
      </c>
      <c r="AC600" s="293"/>
      <c r="AD600" s="293"/>
      <c r="AE600" s="293"/>
      <c r="AF600" s="293"/>
    </row>
    <row r="601" spans="1:32" ht="165.95" customHeight="1">
      <c r="A601" s="143" t="s">
        <v>1031</v>
      </c>
      <c r="B601" s="11" t="s">
        <v>56</v>
      </c>
      <c r="C601" s="4" t="s">
        <v>430</v>
      </c>
      <c r="D601" s="4" t="s">
        <v>431</v>
      </c>
      <c r="E601" s="4" t="s">
        <v>432</v>
      </c>
      <c r="F601" s="4" t="s">
        <v>433</v>
      </c>
      <c r="G601" s="4" t="s">
        <v>434</v>
      </c>
      <c r="H601" s="4" t="s">
        <v>611</v>
      </c>
      <c r="I601" s="4" t="s">
        <v>436</v>
      </c>
      <c r="J601" s="4" t="s">
        <v>31</v>
      </c>
      <c r="K601" s="5">
        <v>100</v>
      </c>
      <c r="L601" s="58">
        <v>710000000</v>
      </c>
      <c r="M601" s="58" t="s">
        <v>61</v>
      </c>
      <c r="N601" s="114" t="s">
        <v>100</v>
      </c>
      <c r="O601" s="4" t="s">
        <v>514</v>
      </c>
      <c r="P601" s="4"/>
      <c r="Q601" s="4" t="s">
        <v>525</v>
      </c>
      <c r="R601" s="4" t="s">
        <v>399</v>
      </c>
      <c r="S601" s="4"/>
      <c r="T601" s="3" t="s">
        <v>86</v>
      </c>
      <c r="U601" s="6">
        <v>1</v>
      </c>
      <c r="V601" s="7">
        <v>2832000</v>
      </c>
      <c r="W601" s="7">
        <v>2832000</v>
      </c>
      <c r="X601" s="2">
        <f t="shared" si="26"/>
        <v>3171840.0000000005</v>
      </c>
      <c r="Y601" s="4" t="s">
        <v>85</v>
      </c>
      <c r="Z601" s="4">
        <v>2015</v>
      </c>
      <c r="AA601" s="4" t="s">
        <v>496</v>
      </c>
      <c r="AB601" s="4" t="s">
        <v>489</v>
      </c>
      <c r="AC601" s="293"/>
      <c r="AD601" s="293"/>
      <c r="AE601" s="293"/>
      <c r="AF601" s="293"/>
    </row>
    <row r="602" spans="1:32" ht="165.95" customHeight="1">
      <c r="A602" s="143" t="s">
        <v>1030</v>
      </c>
      <c r="B602" s="11" t="s">
        <v>56</v>
      </c>
      <c r="C602" s="4" t="s">
        <v>391</v>
      </c>
      <c r="D602" s="4" t="s">
        <v>392</v>
      </c>
      <c r="E602" s="4" t="s">
        <v>393</v>
      </c>
      <c r="F602" s="4" t="s">
        <v>394</v>
      </c>
      <c r="G602" s="4" t="s">
        <v>395</v>
      </c>
      <c r="H602" s="4" t="s">
        <v>438</v>
      </c>
      <c r="I602" s="4" t="s">
        <v>439</v>
      </c>
      <c r="J602" s="4" t="s">
        <v>31</v>
      </c>
      <c r="K602" s="5">
        <v>100</v>
      </c>
      <c r="L602" s="58">
        <v>710000000</v>
      </c>
      <c r="M602" s="58" t="s">
        <v>61</v>
      </c>
      <c r="N602" s="114" t="s">
        <v>100</v>
      </c>
      <c r="O602" s="4" t="s">
        <v>515</v>
      </c>
      <c r="P602" s="4"/>
      <c r="Q602" s="4" t="s">
        <v>525</v>
      </c>
      <c r="R602" s="4" t="s">
        <v>399</v>
      </c>
      <c r="S602" s="4"/>
      <c r="T602" s="3" t="s">
        <v>86</v>
      </c>
      <c r="U602" s="6">
        <v>1</v>
      </c>
      <c r="V602" s="7">
        <v>454545.28</v>
      </c>
      <c r="W602" s="7">
        <v>454545.28</v>
      </c>
      <c r="X602" s="2">
        <f t="shared" si="26"/>
        <v>509090.71360000008</v>
      </c>
      <c r="Y602" s="4" t="s">
        <v>85</v>
      </c>
      <c r="Z602" s="4">
        <v>2015</v>
      </c>
      <c r="AA602" s="4" t="s">
        <v>496</v>
      </c>
      <c r="AB602" s="4" t="s">
        <v>489</v>
      </c>
      <c r="AC602" s="293"/>
      <c r="AD602" s="293"/>
      <c r="AE602" s="293"/>
      <c r="AF602" s="293"/>
    </row>
    <row r="603" spans="1:32" ht="165.95" customHeight="1">
      <c r="A603" s="143" t="s">
        <v>1029</v>
      </c>
      <c r="B603" s="11" t="s">
        <v>56</v>
      </c>
      <c r="C603" s="4" t="s">
        <v>391</v>
      </c>
      <c r="D603" s="4" t="s">
        <v>392</v>
      </c>
      <c r="E603" s="4" t="s">
        <v>393</v>
      </c>
      <c r="F603" s="4" t="s">
        <v>394</v>
      </c>
      <c r="G603" s="4" t="s">
        <v>395</v>
      </c>
      <c r="H603" s="4" t="s">
        <v>438</v>
      </c>
      <c r="I603" s="4" t="s">
        <v>439</v>
      </c>
      <c r="J603" s="4" t="s">
        <v>31</v>
      </c>
      <c r="K603" s="5">
        <v>100</v>
      </c>
      <c r="L603" s="58">
        <v>710000000</v>
      </c>
      <c r="M603" s="58" t="s">
        <v>61</v>
      </c>
      <c r="N603" s="114" t="s">
        <v>100</v>
      </c>
      <c r="O603" s="4" t="s">
        <v>405</v>
      </c>
      <c r="P603" s="4"/>
      <c r="Q603" s="4" t="s">
        <v>525</v>
      </c>
      <c r="R603" s="4" t="s">
        <v>399</v>
      </c>
      <c r="S603" s="4"/>
      <c r="T603" s="3" t="s">
        <v>86</v>
      </c>
      <c r="U603" s="6">
        <v>1</v>
      </c>
      <c r="V603" s="7">
        <v>3636363.72</v>
      </c>
      <c r="W603" s="7">
        <v>3636363.72</v>
      </c>
      <c r="X603" s="2">
        <f t="shared" si="26"/>
        <v>4072727.3664000006</v>
      </c>
      <c r="Y603" s="4" t="s">
        <v>85</v>
      </c>
      <c r="Z603" s="4">
        <v>2015</v>
      </c>
      <c r="AA603" s="4" t="s">
        <v>496</v>
      </c>
      <c r="AB603" s="4" t="s">
        <v>489</v>
      </c>
      <c r="AC603" s="293"/>
      <c r="AD603" s="293"/>
      <c r="AE603" s="293"/>
      <c r="AF603" s="293"/>
    </row>
    <row r="604" spans="1:32" ht="165.95" customHeight="1">
      <c r="A604" s="143" t="s">
        <v>1028</v>
      </c>
      <c r="B604" s="11" t="s">
        <v>56</v>
      </c>
      <c r="C604" s="4" t="s">
        <v>391</v>
      </c>
      <c r="D604" s="4" t="s">
        <v>392</v>
      </c>
      <c r="E604" s="4" t="s">
        <v>393</v>
      </c>
      <c r="F604" s="4" t="s">
        <v>394</v>
      </c>
      <c r="G604" s="4" t="s">
        <v>395</v>
      </c>
      <c r="H604" s="4" t="s">
        <v>438</v>
      </c>
      <c r="I604" s="4" t="s">
        <v>439</v>
      </c>
      <c r="J604" s="4" t="s">
        <v>31</v>
      </c>
      <c r="K604" s="5">
        <v>100</v>
      </c>
      <c r="L604" s="58">
        <v>710000000</v>
      </c>
      <c r="M604" s="58" t="s">
        <v>61</v>
      </c>
      <c r="N604" s="114" t="s">
        <v>100</v>
      </c>
      <c r="O604" s="4" t="s">
        <v>404</v>
      </c>
      <c r="P604" s="4"/>
      <c r="Q604" s="4" t="s">
        <v>525</v>
      </c>
      <c r="R604" s="4" t="s">
        <v>399</v>
      </c>
      <c r="S604" s="4"/>
      <c r="T604" s="3" t="s">
        <v>86</v>
      </c>
      <c r="U604" s="6">
        <v>1</v>
      </c>
      <c r="V604" s="7">
        <v>5909091</v>
      </c>
      <c r="W604" s="7">
        <v>5909091</v>
      </c>
      <c r="X604" s="2">
        <f t="shared" si="26"/>
        <v>6618181.9200000009</v>
      </c>
      <c r="Y604" s="4" t="s">
        <v>85</v>
      </c>
      <c r="Z604" s="4">
        <v>2015</v>
      </c>
      <c r="AA604" s="4" t="s">
        <v>496</v>
      </c>
      <c r="AB604" s="4" t="s">
        <v>489</v>
      </c>
      <c r="AC604" s="293"/>
      <c r="AD604" s="293"/>
      <c r="AE604" s="293"/>
      <c r="AF604" s="293"/>
    </row>
    <row r="605" spans="1:32" ht="165.95" customHeight="1">
      <c r="A605" s="143" t="s">
        <v>1027</v>
      </c>
      <c r="B605" s="11" t="s">
        <v>56</v>
      </c>
      <c r="C605" s="4" t="s">
        <v>391</v>
      </c>
      <c r="D605" s="4" t="s">
        <v>392</v>
      </c>
      <c r="E605" s="4" t="s">
        <v>393</v>
      </c>
      <c r="F605" s="4" t="s">
        <v>394</v>
      </c>
      <c r="G605" s="4" t="s">
        <v>395</v>
      </c>
      <c r="H605" s="4" t="s">
        <v>438</v>
      </c>
      <c r="I605" s="4" t="s">
        <v>439</v>
      </c>
      <c r="J605" s="4" t="s">
        <v>31</v>
      </c>
      <c r="K605" s="5">
        <v>100</v>
      </c>
      <c r="L605" s="58">
        <v>710000000</v>
      </c>
      <c r="M605" s="58" t="s">
        <v>61</v>
      </c>
      <c r="N605" s="114" t="s">
        <v>100</v>
      </c>
      <c r="O605" s="4" t="s">
        <v>420</v>
      </c>
      <c r="P605" s="4"/>
      <c r="Q605" s="4" t="s">
        <v>525</v>
      </c>
      <c r="R605" s="4" t="s">
        <v>399</v>
      </c>
      <c r="S605" s="4"/>
      <c r="T605" s="3" t="s">
        <v>86</v>
      </c>
      <c r="U605" s="6">
        <v>1</v>
      </c>
      <c r="V605" s="7">
        <v>463636.32</v>
      </c>
      <c r="W605" s="7">
        <v>463636.32</v>
      </c>
      <c r="X605" s="2">
        <f t="shared" si="26"/>
        <v>519272.67840000003</v>
      </c>
      <c r="Y605" s="4" t="s">
        <v>85</v>
      </c>
      <c r="Z605" s="4">
        <v>2015</v>
      </c>
      <c r="AA605" s="4" t="s">
        <v>496</v>
      </c>
      <c r="AB605" s="4" t="s">
        <v>489</v>
      </c>
      <c r="AC605" s="293"/>
      <c r="AD605" s="293"/>
      <c r="AE605" s="293"/>
      <c r="AF605" s="293"/>
    </row>
    <row r="606" spans="1:32" ht="165.95" customHeight="1">
      <c r="A606" s="143" t="s">
        <v>1026</v>
      </c>
      <c r="B606" s="11" t="s">
        <v>56</v>
      </c>
      <c r="C606" s="4" t="s">
        <v>391</v>
      </c>
      <c r="D606" s="4" t="s">
        <v>392</v>
      </c>
      <c r="E606" s="4" t="s">
        <v>393</v>
      </c>
      <c r="F606" s="4" t="s">
        <v>394</v>
      </c>
      <c r="G606" s="4" t="s">
        <v>395</v>
      </c>
      <c r="H606" s="4" t="s">
        <v>438</v>
      </c>
      <c r="I606" s="4" t="s">
        <v>439</v>
      </c>
      <c r="J606" s="4" t="s">
        <v>31</v>
      </c>
      <c r="K606" s="5">
        <v>100</v>
      </c>
      <c r="L606" s="58">
        <v>710000000</v>
      </c>
      <c r="M606" s="58" t="s">
        <v>61</v>
      </c>
      <c r="N606" s="114" t="s">
        <v>100</v>
      </c>
      <c r="O606" s="4" t="s">
        <v>398</v>
      </c>
      <c r="P606" s="4"/>
      <c r="Q606" s="4" t="s">
        <v>525</v>
      </c>
      <c r="R606" s="4" t="s">
        <v>399</v>
      </c>
      <c r="S606" s="4"/>
      <c r="T606" s="3" t="s">
        <v>86</v>
      </c>
      <c r="U606" s="6">
        <v>1</v>
      </c>
      <c r="V606" s="7">
        <v>618181.80000000005</v>
      </c>
      <c r="W606" s="7">
        <v>618181.80000000005</v>
      </c>
      <c r="X606" s="2">
        <f t="shared" si="26"/>
        <v>692363.61600000015</v>
      </c>
      <c r="Y606" s="4" t="s">
        <v>85</v>
      </c>
      <c r="Z606" s="4">
        <v>2015</v>
      </c>
      <c r="AA606" s="4" t="s">
        <v>496</v>
      </c>
      <c r="AB606" s="4" t="s">
        <v>489</v>
      </c>
      <c r="AC606" s="293"/>
      <c r="AD606" s="293"/>
      <c r="AE606" s="293"/>
      <c r="AF606" s="293"/>
    </row>
    <row r="607" spans="1:32" ht="165.95" customHeight="1">
      <c r="A607" s="143" t="s">
        <v>1025</v>
      </c>
      <c r="B607" s="11" t="s">
        <v>56</v>
      </c>
      <c r="C607" s="4" t="s">
        <v>391</v>
      </c>
      <c r="D607" s="4" t="s">
        <v>392</v>
      </c>
      <c r="E607" s="4" t="s">
        <v>393</v>
      </c>
      <c r="F607" s="4" t="s">
        <v>394</v>
      </c>
      <c r="G607" s="4" t="s">
        <v>395</v>
      </c>
      <c r="H607" s="4" t="s">
        <v>438</v>
      </c>
      <c r="I607" s="4" t="s">
        <v>439</v>
      </c>
      <c r="J607" s="4" t="s">
        <v>31</v>
      </c>
      <c r="K607" s="5">
        <v>100</v>
      </c>
      <c r="L607" s="58">
        <v>710000000</v>
      </c>
      <c r="M607" s="58" t="s">
        <v>61</v>
      </c>
      <c r="N607" s="114" t="s">
        <v>100</v>
      </c>
      <c r="O607" s="4" t="s">
        <v>510</v>
      </c>
      <c r="P607" s="4"/>
      <c r="Q607" s="4" t="s">
        <v>525</v>
      </c>
      <c r="R607" s="4" t="s">
        <v>399</v>
      </c>
      <c r="S607" s="4"/>
      <c r="T607" s="3" t="s">
        <v>86</v>
      </c>
      <c r="U607" s="6">
        <v>1</v>
      </c>
      <c r="V607" s="7">
        <v>463636.32</v>
      </c>
      <c r="W607" s="7">
        <v>463636.32</v>
      </c>
      <c r="X607" s="2">
        <f t="shared" si="26"/>
        <v>519272.67840000003</v>
      </c>
      <c r="Y607" s="4" t="s">
        <v>85</v>
      </c>
      <c r="Z607" s="4">
        <v>2015</v>
      </c>
      <c r="AA607" s="4" t="s">
        <v>496</v>
      </c>
      <c r="AB607" s="4" t="s">
        <v>489</v>
      </c>
      <c r="AC607" s="293"/>
      <c r="AD607" s="293"/>
      <c r="AE607" s="293"/>
      <c r="AF607" s="293"/>
    </row>
    <row r="608" spans="1:32" ht="165.95" customHeight="1">
      <c r="A608" s="143" t="s">
        <v>1024</v>
      </c>
      <c r="B608" s="11" t="s">
        <v>56</v>
      </c>
      <c r="C608" s="4" t="s">
        <v>391</v>
      </c>
      <c r="D608" s="4" t="s">
        <v>392</v>
      </c>
      <c r="E608" s="4" t="s">
        <v>393</v>
      </c>
      <c r="F608" s="4" t="s">
        <v>394</v>
      </c>
      <c r="G608" s="4" t="s">
        <v>395</v>
      </c>
      <c r="H608" s="4" t="s">
        <v>438</v>
      </c>
      <c r="I608" s="4" t="s">
        <v>439</v>
      </c>
      <c r="J608" s="4" t="s">
        <v>31</v>
      </c>
      <c r="K608" s="5">
        <v>100</v>
      </c>
      <c r="L608" s="58">
        <v>710000000</v>
      </c>
      <c r="M608" s="58" t="s">
        <v>61</v>
      </c>
      <c r="N608" s="114" t="s">
        <v>100</v>
      </c>
      <c r="O608" s="4" t="s">
        <v>527</v>
      </c>
      <c r="P608" s="4"/>
      <c r="Q608" s="4" t="s">
        <v>525</v>
      </c>
      <c r="R608" s="4" t="s">
        <v>399</v>
      </c>
      <c r="S608" s="4"/>
      <c r="T608" s="3" t="s">
        <v>86</v>
      </c>
      <c r="U608" s="6">
        <v>1</v>
      </c>
      <c r="V608" s="7">
        <v>463636.32</v>
      </c>
      <c r="W608" s="7">
        <v>463636.32</v>
      </c>
      <c r="X608" s="2">
        <f t="shared" si="26"/>
        <v>519272.67840000003</v>
      </c>
      <c r="Y608" s="4" t="s">
        <v>85</v>
      </c>
      <c r="Z608" s="4">
        <v>2015</v>
      </c>
      <c r="AA608" s="4" t="s">
        <v>496</v>
      </c>
      <c r="AB608" s="4" t="s">
        <v>489</v>
      </c>
      <c r="AC608" s="293"/>
      <c r="AD608" s="293"/>
      <c r="AE608" s="293"/>
      <c r="AF608" s="293"/>
    </row>
    <row r="609" spans="1:32" ht="165.95" customHeight="1">
      <c r="A609" s="143" t="s">
        <v>1023</v>
      </c>
      <c r="B609" s="11" t="s">
        <v>56</v>
      </c>
      <c r="C609" s="4" t="s">
        <v>391</v>
      </c>
      <c r="D609" s="4" t="s">
        <v>392</v>
      </c>
      <c r="E609" s="4" t="s">
        <v>393</v>
      </c>
      <c r="F609" s="4" t="s">
        <v>394</v>
      </c>
      <c r="G609" s="4" t="s">
        <v>395</v>
      </c>
      <c r="H609" s="4" t="s">
        <v>438</v>
      </c>
      <c r="I609" s="4" t="s">
        <v>439</v>
      </c>
      <c r="J609" s="4" t="s">
        <v>31</v>
      </c>
      <c r="K609" s="5">
        <v>100</v>
      </c>
      <c r="L609" s="58">
        <v>710000000</v>
      </c>
      <c r="M609" s="58" t="s">
        <v>61</v>
      </c>
      <c r="N609" s="114" t="s">
        <v>100</v>
      </c>
      <c r="O609" s="4" t="s">
        <v>511</v>
      </c>
      <c r="P609" s="4"/>
      <c r="Q609" s="4" t="s">
        <v>525</v>
      </c>
      <c r="R609" s="4" t="s">
        <v>399</v>
      </c>
      <c r="S609" s="4"/>
      <c r="T609" s="3" t="s">
        <v>86</v>
      </c>
      <c r="U609" s="6">
        <v>1</v>
      </c>
      <c r="V609" s="7">
        <v>154545.48000000001</v>
      </c>
      <c r="W609" s="7">
        <v>154545.48000000001</v>
      </c>
      <c r="X609" s="2">
        <f t="shared" si="26"/>
        <v>173090.93760000003</v>
      </c>
      <c r="Y609" s="4" t="s">
        <v>85</v>
      </c>
      <c r="Z609" s="4">
        <v>2015</v>
      </c>
      <c r="AA609" s="4" t="s">
        <v>496</v>
      </c>
      <c r="AB609" s="4" t="s">
        <v>489</v>
      </c>
      <c r="AC609" s="293"/>
      <c r="AD609" s="293"/>
      <c r="AE609" s="293"/>
      <c r="AF609" s="293"/>
    </row>
    <row r="610" spans="1:32" ht="165.95" customHeight="1">
      <c r="A610" s="143" t="s">
        <v>1022</v>
      </c>
      <c r="B610" s="11" t="s">
        <v>56</v>
      </c>
      <c r="C610" s="4" t="s">
        <v>391</v>
      </c>
      <c r="D610" s="4" t="s">
        <v>392</v>
      </c>
      <c r="E610" s="4" t="s">
        <v>393</v>
      </c>
      <c r="F610" s="4" t="s">
        <v>394</v>
      </c>
      <c r="G610" s="4" t="s">
        <v>395</v>
      </c>
      <c r="H610" s="4" t="s">
        <v>438</v>
      </c>
      <c r="I610" s="4" t="s">
        <v>439</v>
      </c>
      <c r="J610" s="4" t="s">
        <v>31</v>
      </c>
      <c r="K610" s="5">
        <v>100</v>
      </c>
      <c r="L610" s="58">
        <v>710000000</v>
      </c>
      <c r="M610" s="58" t="s">
        <v>61</v>
      </c>
      <c r="N610" s="114" t="s">
        <v>100</v>
      </c>
      <c r="O610" s="4" t="s">
        <v>400</v>
      </c>
      <c r="P610" s="4"/>
      <c r="Q610" s="4" t="s">
        <v>525</v>
      </c>
      <c r="R610" s="4" t="s">
        <v>399</v>
      </c>
      <c r="S610" s="4"/>
      <c r="T610" s="3" t="s">
        <v>86</v>
      </c>
      <c r="U610" s="6">
        <v>1</v>
      </c>
      <c r="V610" s="7">
        <v>309090.96000000002</v>
      </c>
      <c r="W610" s="7">
        <v>309090.96000000002</v>
      </c>
      <c r="X610" s="2">
        <f t="shared" si="26"/>
        <v>346181.87520000007</v>
      </c>
      <c r="Y610" s="4" t="s">
        <v>85</v>
      </c>
      <c r="Z610" s="4">
        <v>2015</v>
      </c>
      <c r="AA610" s="4" t="s">
        <v>496</v>
      </c>
      <c r="AB610" s="4" t="s">
        <v>489</v>
      </c>
      <c r="AC610" s="293"/>
      <c r="AD610" s="293"/>
      <c r="AE610" s="293"/>
      <c r="AF610" s="293"/>
    </row>
    <row r="611" spans="1:32" ht="165.95" customHeight="1">
      <c r="A611" s="143" t="s">
        <v>1021</v>
      </c>
      <c r="B611" s="11" t="s">
        <v>56</v>
      </c>
      <c r="C611" s="4" t="s">
        <v>391</v>
      </c>
      <c r="D611" s="4" t="s">
        <v>392</v>
      </c>
      <c r="E611" s="4" t="s">
        <v>393</v>
      </c>
      <c r="F611" s="4" t="s">
        <v>394</v>
      </c>
      <c r="G611" s="4" t="s">
        <v>395</v>
      </c>
      <c r="H611" s="4" t="s">
        <v>438</v>
      </c>
      <c r="I611" s="4" t="s">
        <v>439</v>
      </c>
      <c r="J611" s="4" t="s">
        <v>31</v>
      </c>
      <c r="K611" s="5">
        <v>100</v>
      </c>
      <c r="L611" s="58">
        <v>710000000</v>
      </c>
      <c r="M611" s="58" t="s">
        <v>61</v>
      </c>
      <c r="N611" s="114" t="s">
        <v>100</v>
      </c>
      <c r="O611" s="60" t="s">
        <v>255</v>
      </c>
      <c r="P611" s="4"/>
      <c r="Q611" s="4" t="s">
        <v>525</v>
      </c>
      <c r="R611" s="4" t="s">
        <v>399</v>
      </c>
      <c r="S611" s="4"/>
      <c r="T611" s="3" t="s">
        <v>86</v>
      </c>
      <c r="U611" s="6">
        <v>1</v>
      </c>
      <c r="V611" s="7">
        <v>309090.96000000002</v>
      </c>
      <c r="W611" s="7">
        <v>309090.96000000002</v>
      </c>
      <c r="X611" s="2">
        <f t="shared" si="26"/>
        <v>346181.87520000007</v>
      </c>
      <c r="Y611" s="4" t="s">
        <v>85</v>
      </c>
      <c r="Z611" s="4">
        <v>2015</v>
      </c>
      <c r="AA611" s="4" t="s">
        <v>496</v>
      </c>
      <c r="AB611" s="4" t="s">
        <v>489</v>
      </c>
      <c r="AC611" s="293"/>
      <c r="AD611" s="293"/>
      <c r="AE611" s="293"/>
      <c r="AF611" s="293"/>
    </row>
    <row r="612" spans="1:32" ht="165.95" customHeight="1">
      <c r="A612" s="143" t="s">
        <v>1020</v>
      </c>
      <c r="B612" s="11" t="s">
        <v>56</v>
      </c>
      <c r="C612" s="4" t="s">
        <v>391</v>
      </c>
      <c r="D612" s="4" t="s">
        <v>392</v>
      </c>
      <c r="E612" s="4" t="s">
        <v>393</v>
      </c>
      <c r="F612" s="4" t="s">
        <v>394</v>
      </c>
      <c r="G612" s="4" t="s">
        <v>395</v>
      </c>
      <c r="H612" s="4" t="s">
        <v>438</v>
      </c>
      <c r="I612" s="4" t="s">
        <v>439</v>
      </c>
      <c r="J612" s="4" t="s">
        <v>31</v>
      </c>
      <c r="K612" s="5">
        <v>100</v>
      </c>
      <c r="L612" s="58">
        <v>710000000</v>
      </c>
      <c r="M612" s="58" t="s">
        <v>61</v>
      </c>
      <c r="N612" s="114" t="s">
        <v>100</v>
      </c>
      <c r="O612" s="4" t="s">
        <v>402</v>
      </c>
      <c r="P612" s="4"/>
      <c r="Q612" s="4" t="s">
        <v>525</v>
      </c>
      <c r="R612" s="4" t="s">
        <v>399</v>
      </c>
      <c r="S612" s="4"/>
      <c r="T612" s="3" t="s">
        <v>86</v>
      </c>
      <c r="U612" s="6">
        <v>1</v>
      </c>
      <c r="V612" s="7">
        <v>463636.32</v>
      </c>
      <c r="W612" s="7">
        <v>463636.32</v>
      </c>
      <c r="X612" s="2">
        <f t="shared" si="26"/>
        <v>519272.67840000003</v>
      </c>
      <c r="Y612" s="4" t="s">
        <v>85</v>
      </c>
      <c r="Z612" s="4">
        <v>2015</v>
      </c>
      <c r="AA612" s="4" t="s">
        <v>496</v>
      </c>
      <c r="AB612" s="4" t="s">
        <v>489</v>
      </c>
      <c r="AC612" s="293"/>
      <c r="AD612" s="293"/>
      <c r="AE612" s="293"/>
      <c r="AF612" s="293"/>
    </row>
    <row r="613" spans="1:32" ht="165.95" customHeight="1">
      <c r="A613" s="143" t="s">
        <v>1019</v>
      </c>
      <c r="B613" s="11" t="s">
        <v>56</v>
      </c>
      <c r="C613" s="4" t="s">
        <v>391</v>
      </c>
      <c r="D613" s="4" t="s">
        <v>392</v>
      </c>
      <c r="E613" s="4" t="s">
        <v>393</v>
      </c>
      <c r="F613" s="4" t="s">
        <v>394</v>
      </c>
      <c r="G613" s="4" t="s">
        <v>395</v>
      </c>
      <c r="H613" s="4" t="s">
        <v>438</v>
      </c>
      <c r="I613" s="4" t="s">
        <v>439</v>
      </c>
      <c r="J613" s="4" t="s">
        <v>31</v>
      </c>
      <c r="K613" s="5">
        <v>100</v>
      </c>
      <c r="L613" s="58">
        <v>710000000</v>
      </c>
      <c r="M613" s="58" t="s">
        <v>61</v>
      </c>
      <c r="N613" s="114" t="s">
        <v>100</v>
      </c>
      <c r="O613" s="4" t="s">
        <v>512</v>
      </c>
      <c r="P613" s="4"/>
      <c r="Q613" s="4" t="s">
        <v>525</v>
      </c>
      <c r="R613" s="4" t="s">
        <v>399</v>
      </c>
      <c r="S613" s="4"/>
      <c r="T613" s="3" t="s">
        <v>86</v>
      </c>
      <c r="U613" s="6">
        <v>1</v>
      </c>
      <c r="V613" s="7">
        <v>154545.51999999999</v>
      </c>
      <c r="W613" s="7">
        <v>154545.51999999999</v>
      </c>
      <c r="X613" s="2">
        <f t="shared" si="26"/>
        <v>173090.98240000001</v>
      </c>
      <c r="Y613" s="4" t="s">
        <v>85</v>
      </c>
      <c r="Z613" s="4">
        <v>2015</v>
      </c>
      <c r="AA613" s="4" t="s">
        <v>496</v>
      </c>
      <c r="AB613" s="4" t="s">
        <v>489</v>
      </c>
      <c r="AC613" s="293"/>
      <c r="AD613" s="293"/>
      <c r="AE613" s="293"/>
      <c r="AF613" s="293"/>
    </row>
    <row r="614" spans="1:32" ht="165.95" customHeight="1">
      <c r="A614" s="143" t="s">
        <v>1018</v>
      </c>
      <c r="B614" s="11" t="s">
        <v>56</v>
      </c>
      <c r="C614" s="4" t="s">
        <v>440</v>
      </c>
      <c r="D614" s="4" t="s">
        <v>441</v>
      </c>
      <c r="E614" s="4" t="s">
        <v>442</v>
      </c>
      <c r="F614" s="4" t="s">
        <v>443</v>
      </c>
      <c r="G614" s="4" t="s">
        <v>444</v>
      </c>
      <c r="H614" s="4" t="s">
        <v>445</v>
      </c>
      <c r="I614" s="4" t="s">
        <v>446</v>
      </c>
      <c r="J614" s="4" t="s">
        <v>31</v>
      </c>
      <c r="K614" s="5">
        <v>100</v>
      </c>
      <c r="L614" s="58">
        <v>710000000</v>
      </c>
      <c r="M614" s="58" t="s">
        <v>61</v>
      </c>
      <c r="N614" s="114" t="s">
        <v>100</v>
      </c>
      <c r="O614" s="4" t="s">
        <v>420</v>
      </c>
      <c r="P614" s="4"/>
      <c r="Q614" s="4" t="s">
        <v>525</v>
      </c>
      <c r="R614" s="4" t="s">
        <v>399</v>
      </c>
      <c r="S614" s="4"/>
      <c r="T614" s="3" t="s">
        <v>86</v>
      </c>
      <c r="U614" s="6">
        <v>1</v>
      </c>
      <c r="V614" s="7">
        <v>2000000</v>
      </c>
      <c r="W614" s="7">
        <v>2000000</v>
      </c>
      <c r="X614" s="2">
        <f t="shared" si="26"/>
        <v>2240000</v>
      </c>
      <c r="Y614" s="4" t="s">
        <v>85</v>
      </c>
      <c r="Z614" s="4">
        <v>2015</v>
      </c>
      <c r="AA614" s="4" t="s">
        <v>496</v>
      </c>
      <c r="AB614" s="4" t="s">
        <v>489</v>
      </c>
      <c r="AC614" s="293"/>
      <c r="AD614" s="293"/>
      <c r="AE614" s="293"/>
      <c r="AF614" s="293"/>
    </row>
    <row r="615" spans="1:32" ht="165.95" customHeight="1">
      <c r="A615" s="143" t="s">
        <v>1017</v>
      </c>
      <c r="B615" s="11" t="s">
        <v>56</v>
      </c>
      <c r="C615" s="4" t="s">
        <v>440</v>
      </c>
      <c r="D615" s="4" t="s">
        <v>441</v>
      </c>
      <c r="E615" s="4" t="s">
        <v>442</v>
      </c>
      <c r="F615" s="4" t="s">
        <v>443</v>
      </c>
      <c r="G615" s="4" t="s">
        <v>444</v>
      </c>
      <c r="H615" s="4" t="s">
        <v>445</v>
      </c>
      <c r="I615" s="4" t="s">
        <v>446</v>
      </c>
      <c r="J615" s="4" t="s">
        <v>31</v>
      </c>
      <c r="K615" s="5">
        <v>100</v>
      </c>
      <c r="L615" s="58">
        <v>710000000</v>
      </c>
      <c r="M615" s="58" t="s">
        <v>61</v>
      </c>
      <c r="N615" s="114" t="s">
        <v>100</v>
      </c>
      <c r="O615" s="4" t="s">
        <v>527</v>
      </c>
      <c r="P615" s="4"/>
      <c r="Q615" s="4" t="s">
        <v>525</v>
      </c>
      <c r="R615" s="4" t="s">
        <v>399</v>
      </c>
      <c r="S615" s="4"/>
      <c r="T615" s="3" t="s">
        <v>86</v>
      </c>
      <c r="U615" s="6">
        <v>1</v>
      </c>
      <c r="V615" s="7">
        <v>800000</v>
      </c>
      <c r="W615" s="7">
        <v>800000</v>
      </c>
      <c r="X615" s="2">
        <f t="shared" si="26"/>
        <v>896000.00000000012</v>
      </c>
      <c r="Y615" s="4" t="s">
        <v>85</v>
      </c>
      <c r="Z615" s="4">
        <v>2015</v>
      </c>
      <c r="AA615" s="4" t="s">
        <v>496</v>
      </c>
      <c r="AB615" s="4" t="s">
        <v>489</v>
      </c>
      <c r="AC615" s="293"/>
      <c r="AD615" s="293"/>
      <c r="AE615" s="293"/>
      <c r="AF615" s="293"/>
    </row>
    <row r="616" spans="1:32" ht="165.95" customHeight="1">
      <c r="A616" s="143" t="s">
        <v>1016</v>
      </c>
      <c r="B616" s="11" t="s">
        <v>56</v>
      </c>
      <c r="C616" s="4" t="s">
        <v>440</v>
      </c>
      <c r="D616" s="4" t="s">
        <v>441</v>
      </c>
      <c r="E616" s="4" t="s">
        <v>442</v>
      </c>
      <c r="F616" s="4" t="s">
        <v>443</v>
      </c>
      <c r="G616" s="4" t="s">
        <v>444</v>
      </c>
      <c r="H616" s="4" t="s">
        <v>445</v>
      </c>
      <c r="I616" s="4" t="s">
        <v>446</v>
      </c>
      <c r="J616" s="4" t="s">
        <v>31</v>
      </c>
      <c r="K616" s="5">
        <v>100</v>
      </c>
      <c r="L616" s="58">
        <v>710000000</v>
      </c>
      <c r="M616" s="58" t="s">
        <v>61</v>
      </c>
      <c r="N616" s="114" t="s">
        <v>100</v>
      </c>
      <c r="O616" s="4" t="s">
        <v>437</v>
      </c>
      <c r="P616" s="4"/>
      <c r="Q616" s="4" t="s">
        <v>525</v>
      </c>
      <c r="R616" s="4" t="s">
        <v>399</v>
      </c>
      <c r="S616" s="4"/>
      <c r="T616" s="3" t="s">
        <v>86</v>
      </c>
      <c r="U616" s="6">
        <v>1</v>
      </c>
      <c r="V616" s="7">
        <v>200000</v>
      </c>
      <c r="W616" s="7">
        <v>200000</v>
      </c>
      <c r="X616" s="2">
        <f t="shared" si="26"/>
        <v>224000.00000000003</v>
      </c>
      <c r="Y616" s="4" t="s">
        <v>85</v>
      </c>
      <c r="Z616" s="4">
        <v>2015</v>
      </c>
      <c r="AA616" s="4" t="s">
        <v>496</v>
      </c>
      <c r="AB616" s="4" t="s">
        <v>489</v>
      </c>
      <c r="AC616" s="293"/>
      <c r="AD616" s="293"/>
      <c r="AE616" s="293"/>
      <c r="AF616" s="293"/>
    </row>
    <row r="617" spans="1:32" ht="165.95" customHeight="1">
      <c r="A617" s="143" t="s">
        <v>1015</v>
      </c>
      <c r="B617" s="11" t="s">
        <v>56</v>
      </c>
      <c r="C617" s="4" t="s">
        <v>440</v>
      </c>
      <c r="D617" s="4" t="s">
        <v>441</v>
      </c>
      <c r="E617" s="4" t="s">
        <v>442</v>
      </c>
      <c r="F617" s="4" t="s">
        <v>443</v>
      </c>
      <c r="G617" s="4" t="s">
        <v>444</v>
      </c>
      <c r="H617" s="4" t="s">
        <v>447</v>
      </c>
      <c r="I617" s="4" t="s">
        <v>448</v>
      </c>
      <c r="J617" s="4" t="s">
        <v>31</v>
      </c>
      <c r="K617" s="5">
        <v>100</v>
      </c>
      <c r="L617" s="58">
        <v>710000000</v>
      </c>
      <c r="M617" s="58" t="s">
        <v>61</v>
      </c>
      <c r="N617" s="114" t="s">
        <v>100</v>
      </c>
      <c r="O617" s="4" t="s">
        <v>420</v>
      </c>
      <c r="P617" s="4"/>
      <c r="Q617" s="4" t="s">
        <v>525</v>
      </c>
      <c r="R617" s="4" t="s">
        <v>399</v>
      </c>
      <c r="S617" s="4"/>
      <c r="T617" s="3" t="s">
        <v>86</v>
      </c>
      <c r="U617" s="6">
        <v>1</v>
      </c>
      <c r="V617" s="7">
        <v>3000000</v>
      </c>
      <c r="W617" s="7">
        <v>3000000</v>
      </c>
      <c r="X617" s="2">
        <f t="shared" si="26"/>
        <v>3360000.0000000005</v>
      </c>
      <c r="Y617" s="4" t="s">
        <v>85</v>
      </c>
      <c r="Z617" s="4">
        <v>2015</v>
      </c>
      <c r="AA617" s="4" t="s">
        <v>496</v>
      </c>
      <c r="AB617" s="4" t="s">
        <v>489</v>
      </c>
      <c r="AC617" s="293"/>
      <c r="AD617" s="293"/>
      <c r="AE617" s="293"/>
      <c r="AF617" s="293"/>
    </row>
    <row r="618" spans="1:32" ht="165.95" customHeight="1">
      <c r="A618" s="143" t="s">
        <v>1014</v>
      </c>
      <c r="B618" s="11" t="s">
        <v>56</v>
      </c>
      <c r="C618" s="4" t="s">
        <v>440</v>
      </c>
      <c r="D618" s="4" t="s">
        <v>441</v>
      </c>
      <c r="E618" s="4" t="s">
        <v>442</v>
      </c>
      <c r="F618" s="4" t="s">
        <v>443</v>
      </c>
      <c r="G618" s="4" t="s">
        <v>444</v>
      </c>
      <c r="H618" s="4" t="s">
        <v>449</v>
      </c>
      <c r="I618" s="4" t="s">
        <v>450</v>
      </c>
      <c r="J618" s="4" t="s">
        <v>31</v>
      </c>
      <c r="K618" s="5">
        <v>100</v>
      </c>
      <c r="L618" s="58">
        <v>710000000</v>
      </c>
      <c r="M618" s="58" t="s">
        <v>61</v>
      </c>
      <c r="N618" s="114" t="s">
        <v>100</v>
      </c>
      <c r="O618" s="4" t="s">
        <v>512</v>
      </c>
      <c r="P618" s="8"/>
      <c r="Q618" s="4" t="s">
        <v>525</v>
      </c>
      <c r="R618" s="4" t="s">
        <v>399</v>
      </c>
      <c r="S618" s="4"/>
      <c r="T618" s="3" t="s">
        <v>86</v>
      </c>
      <c r="U618" s="6">
        <v>1</v>
      </c>
      <c r="V618" s="7">
        <v>5709600</v>
      </c>
      <c r="W618" s="7">
        <v>5709600</v>
      </c>
      <c r="X618" s="2">
        <f t="shared" si="26"/>
        <v>6394752.0000000009</v>
      </c>
      <c r="Y618" s="4" t="s">
        <v>85</v>
      </c>
      <c r="Z618" s="4">
        <v>2015</v>
      </c>
      <c r="AA618" s="4" t="s">
        <v>496</v>
      </c>
      <c r="AB618" s="4" t="s">
        <v>489</v>
      </c>
      <c r="AC618" s="293"/>
      <c r="AD618" s="293"/>
      <c r="AE618" s="293"/>
      <c r="AF618" s="293"/>
    </row>
    <row r="619" spans="1:32" ht="165.95" customHeight="1">
      <c r="A619" s="143" t="s">
        <v>1013</v>
      </c>
      <c r="B619" s="11" t="s">
        <v>56</v>
      </c>
      <c r="C619" s="4" t="s">
        <v>440</v>
      </c>
      <c r="D619" s="4" t="s">
        <v>441</v>
      </c>
      <c r="E619" s="4" t="s">
        <v>442</v>
      </c>
      <c r="F619" s="4" t="s">
        <v>443</v>
      </c>
      <c r="G619" s="4" t="s">
        <v>444</v>
      </c>
      <c r="H619" s="4" t="s">
        <v>451</v>
      </c>
      <c r="I619" s="9" t="s">
        <v>452</v>
      </c>
      <c r="J619" s="4" t="s">
        <v>31</v>
      </c>
      <c r="K619" s="5">
        <v>100</v>
      </c>
      <c r="L619" s="58">
        <v>710000000</v>
      </c>
      <c r="M619" s="58" t="s">
        <v>61</v>
      </c>
      <c r="N619" s="114" t="s">
        <v>100</v>
      </c>
      <c r="O619" s="4" t="s">
        <v>511</v>
      </c>
      <c r="P619" s="8"/>
      <c r="Q619" s="4" t="s">
        <v>525</v>
      </c>
      <c r="R619" s="4" t="s">
        <v>399</v>
      </c>
      <c r="S619" s="4"/>
      <c r="T619" s="3" t="s">
        <v>86</v>
      </c>
      <c r="U619" s="6">
        <v>1</v>
      </c>
      <c r="V619" s="7">
        <v>714285.72</v>
      </c>
      <c r="W619" s="7">
        <v>714285.72</v>
      </c>
      <c r="X619" s="2">
        <f t="shared" si="26"/>
        <v>800000.00640000007</v>
      </c>
      <c r="Y619" s="4" t="s">
        <v>85</v>
      </c>
      <c r="Z619" s="4">
        <v>2015</v>
      </c>
      <c r="AA619" s="4" t="s">
        <v>496</v>
      </c>
      <c r="AB619" s="4" t="s">
        <v>489</v>
      </c>
      <c r="AC619" s="293"/>
      <c r="AD619" s="293"/>
      <c r="AE619" s="293"/>
      <c r="AF619" s="293"/>
    </row>
    <row r="620" spans="1:32" ht="165.95" customHeight="1">
      <c r="A620" s="143" t="s">
        <v>1012</v>
      </c>
      <c r="B620" s="11" t="s">
        <v>56</v>
      </c>
      <c r="C620" s="4" t="s">
        <v>440</v>
      </c>
      <c r="D620" s="4" t="s">
        <v>441</v>
      </c>
      <c r="E620" s="4" t="s">
        <v>442</v>
      </c>
      <c r="F620" s="4" t="s">
        <v>443</v>
      </c>
      <c r="G620" s="4" t="s">
        <v>444</v>
      </c>
      <c r="H620" s="4" t="s">
        <v>451</v>
      </c>
      <c r="I620" s="9" t="s">
        <v>452</v>
      </c>
      <c r="J620" s="4" t="s">
        <v>31</v>
      </c>
      <c r="K620" s="5">
        <v>100</v>
      </c>
      <c r="L620" s="58">
        <v>710000000</v>
      </c>
      <c r="M620" s="58" t="s">
        <v>61</v>
      </c>
      <c r="N620" s="114" t="s">
        <v>100</v>
      </c>
      <c r="O620" s="4" t="s">
        <v>400</v>
      </c>
      <c r="P620" s="8"/>
      <c r="Q620" s="4" t="s">
        <v>525</v>
      </c>
      <c r="R620" s="4" t="s">
        <v>399</v>
      </c>
      <c r="S620" s="4"/>
      <c r="T620" s="3" t="s">
        <v>86</v>
      </c>
      <c r="U620" s="6">
        <v>1</v>
      </c>
      <c r="V620" s="7">
        <v>1285714.32</v>
      </c>
      <c r="W620" s="7">
        <v>1285714.32</v>
      </c>
      <c r="X620" s="2">
        <f t="shared" si="26"/>
        <v>1440000.0384000002</v>
      </c>
      <c r="Y620" s="4" t="s">
        <v>85</v>
      </c>
      <c r="Z620" s="4">
        <v>2015</v>
      </c>
      <c r="AA620" s="4" t="s">
        <v>496</v>
      </c>
      <c r="AB620" s="4" t="s">
        <v>489</v>
      </c>
      <c r="AC620" s="293"/>
      <c r="AD620" s="293"/>
      <c r="AE620" s="293"/>
      <c r="AF620" s="293"/>
    </row>
    <row r="621" spans="1:32" ht="165.95" customHeight="1">
      <c r="A621" s="143" t="s">
        <v>1011</v>
      </c>
      <c r="B621" s="11" t="s">
        <v>56</v>
      </c>
      <c r="C621" s="4" t="s">
        <v>440</v>
      </c>
      <c r="D621" s="4" t="s">
        <v>441</v>
      </c>
      <c r="E621" s="4" t="s">
        <v>442</v>
      </c>
      <c r="F621" s="4" t="s">
        <v>443</v>
      </c>
      <c r="G621" s="4" t="s">
        <v>444</v>
      </c>
      <c r="H621" s="4" t="s">
        <v>451</v>
      </c>
      <c r="I621" s="9" t="s">
        <v>452</v>
      </c>
      <c r="J621" s="4" t="s">
        <v>31</v>
      </c>
      <c r="K621" s="5">
        <v>100</v>
      </c>
      <c r="L621" s="58">
        <v>710000000</v>
      </c>
      <c r="M621" s="58" t="s">
        <v>61</v>
      </c>
      <c r="N621" s="114" t="s">
        <v>100</v>
      </c>
      <c r="O621" s="4" t="s">
        <v>401</v>
      </c>
      <c r="P621" s="8"/>
      <c r="Q621" s="4" t="s">
        <v>525</v>
      </c>
      <c r="R621" s="4" t="s">
        <v>399</v>
      </c>
      <c r="S621" s="4"/>
      <c r="T621" s="3" t="s">
        <v>86</v>
      </c>
      <c r="U621" s="6">
        <v>1</v>
      </c>
      <c r="V621" s="7">
        <v>571428.6</v>
      </c>
      <c r="W621" s="7">
        <v>571428.6</v>
      </c>
      <c r="X621" s="2">
        <f t="shared" si="26"/>
        <v>640000.03200000001</v>
      </c>
      <c r="Y621" s="4" t="s">
        <v>85</v>
      </c>
      <c r="Z621" s="4">
        <v>2015</v>
      </c>
      <c r="AA621" s="4" t="s">
        <v>496</v>
      </c>
      <c r="AB621" s="4" t="s">
        <v>489</v>
      </c>
      <c r="AC621" s="293"/>
      <c r="AD621" s="293"/>
      <c r="AE621" s="293"/>
      <c r="AF621" s="293"/>
    </row>
    <row r="622" spans="1:32" ht="165.95" customHeight="1">
      <c r="A622" s="143" t="s">
        <v>1010</v>
      </c>
      <c r="B622" s="11" t="s">
        <v>56</v>
      </c>
      <c r="C622" s="4" t="s">
        <v>440</v>
      </c>
      <c r="D622" s="4" t="s">
        <v>441</v>
      </c>
      <c r="E622" s="4" t="s">
        <v>442</v>
      </c>
      <c r="F622" s="4" t="s">
        <v>443</v>
      </c>
      <c r="G622" s="4" t="s">
        <v>444</v>
      </c>
      <c r="H622" s="4" t="s">
        <v>451</v>
      </c>
      <c r="I622" s="9" t="s">
        <v>452</v>
      </c>
      <c r="J622" s="4" t="s">
        <v>31</v>
      </c>
      <c r="K622" s="5">
        <v>100</v>
      </c>
      <c r="L622" s="58">
        <v>710000000</v>
      </c>
      <c r="M622" s="58" t="s">
        <v>61</v>
      </c>
      <c r="N622" s="114" t="s">
        <v>100</v>
      </c>
      <c r="O622" s="4" t="s">
        <v>398</v>
      </c>
      <c r="P622" s="8"/>
      <c r="Q622" s="4" t="s">
        <v>525</v>
      </c>
      <c r="R622" s="4" t="s">
        <v>399</v>
      </c>
      <c r="S622" s="4"/>
      <c r="T622" s="3" t="s">
        <v>86</v>
      </c>
      <c r="U622" s="6">
        <v>1</v>
      </c>
      <c r="V622" s="7">
        <v>428571.36</v>
      </c>
      <c r="W622" s="7">
        <v>428571.36</v>
      </c>
      <c r="X622" s="2">
        <f t="shared" si="26"/>
        <v>479999.92320000002</v>
      </c>
      <c r="Y622" s="4" t="s">
        <v>85</v>
      </c>
      <c r="Z622" s="4">
        <v>2015</v>
      </c>
      <c r="AA622" s="4" t="s">
        <v>496</v>
      </c>
      <c r="AB622" s="4" t="s">
        <v>489</v>
      </c>
      <c r="AC622" s="293"/>
      <c r="AD622" s="293"/>
      <c r="AE622" s="293"/>
      <c r="AF622" s="293"/>
    </row>
    <row r="623" spans="1:32" ht="165.95" customHeight="1">
      <c r="A623" s="143" t="s">
        <v>1009</v>
      </c>
      <c r="B623" s="11" t="s">
        <v>56</v>
      </c>
      <c r="C623" s="4" t="s">
        <v>391</v>
      </c>
      <c r="D623" s="4" t="s">
        <v>392</v>
      </c>
      <c r="E623" s="4" t="s">
        <v>393</v>
      </c>
      <c r="F623" s="4" t="s">
        <v>394</v>
      </c>
      <c r="G623" s="4" t="s">
        <v>395</v>
      </c>
      <c r="H623" s="4" t="s">
        <v>453</v>
      </c>
      <c r="I623" s="4" t="s">
        <v>454</v>
      </c>
      <c r="J623" s="4" t="s">
        <v>31</v>
      </c>
      <c r="K623" s="5">
        <v>100</v>
      </c>
      <c r="L623" s="58">
        <v>710000000</v>
      </c>
      <c r="M623" s="58" t="s">
        <v>61</v>
      </c>
      <c r="N623" s="114" t="s">
        <v>100</v>
      </c>
      <c r="O623" s="4" t="s">
        <v>455</v>
      </c>
      <c r="P623" s="4"/>
      <c r="Q623" s="4" t="s">
        <v>525</v>
      </c>
      <c r="R623" s="4" t="s">
        <v>399</v>
      </c>
      <c r="S623" s="4"/>
      <c r="T623" s="3" t="s">
        <v>86</v>
      </c>
      <c r="U623" s="6">
        <v>1</v>
      </c>
      <c r="V623" s="7">
        <v>4285714.32</v>
      </c>
      <c r="W623" s="7">
        <v>4285714.32</v>
      </c>
      <c r="X623" s="2">
        <f t="shared" si="26"/>
        <v>4800000.0384000009</v>
      </c>
      <c r="Y623" s="4" t="s">
        <v>85</v>
      </c>
      <c r="Z623" s="4">
        <v>2015</v>
      </c>
      <c r="AA623" s="4" t="s">
        <v>496</v>
      </c>
      <c r="AB623" s="4" t="s">
        <v>489</v>
      </c>
      <c r="AC623" s="293"/>
      <c r="AD623" s="293"/>
      <c r="AE623" s="293"/>
      <c r="AF623" s="293"/>
    </row>
    <row r="624" spans="1:32" ht="165.95" customHeight="1">
      <c r="A624" s="143" t="s">
        <v>1008</v>
      </c>
      <c r="B624" s="11" t="s">
        <v>56</v>
      </c>
      <c r="C624" s="4" t="s">
        <v>391</v>
      </c>
      <c r="D624" s="4" t="s">
        <v>392</v>
      </c>
      <c r="E624" s="4" t="s">
        <v>393</v>
      </c>
      <c r="F624" s="4" t="s">
        <v>394</v>
      </c>
      <c r="G624" s="4" t="s">
        <v>395</v>
      </c>
      <c r="H624" s="4" t="s">
        <v>453</v>
      </c>
      <c r="I624" s="4" t="s">
        <v>454</v>
      </c>
      <c r="J624" s="4" t="s">
        <v>31</v>
      </c>
      <c r="K624" s="5">
        <v>100</v>
      </c>
      <c r="L624" s="58">
        <v>710000000</v>
      </c>
      <c r="M624" s="58" t="s">
        <v>61</v>
      </c>
      <c r="N624" s="114" t="s">
        <v>100</v>
      </c>
      <c r="O624" s="4" t="s">
        <v>516</v>
      </c>
      <c r="P624" s="4"/>
      <c r="Q624" s="4" t="s">
        <v>525</v>
      </c>
      <c r="R624" s="4" t="s">
        <v>399</v>
      </c>
      <c r="S624" s="4"/>
      <c r="T624" s="3" t="s">
        <v>86</v>
      </c>
      <c r="U624" s="6">
        <v>1</v>
      </c>
      <c r="V624" s="7">
        <v>1714285.68</v>
      </c>
      <c r="W624" s="7">
        <v>1714285.68</v>
      </c>
      <c r="X624" s="2">
        <f t="shared" si="26"/>
        <v>1919999.9616</v>
      </c>
      <c r="Y624" s="4" t="s">
        <v>85</v>
      </c>
      <c r="Z624" s="4">
        <v>2015</v>
      </c>
      <c r="AA624" s="4" t="s">
        <v>496</v>
      </c>
      <c r="AB624" s="4" t="s">
        <v>489</v>
      </c>
      <c r="AC624" s="293"/>
      <c r="AD624" s="293"/>
      <c r="AE624" s="293"/>
      <c r="AF624" s="293"/>
    </row>
    <row r="625" spans="1:32" s="202" customFormat="1" ht="165.95" customHeight="1">
      <c r="A625" s="198" t="s">
        <v>1007</v>
      </c>
      <c r="B625" s="11" t="s">
        <v>56</v>
      </c>
      <c r="C625" s="4" t="s">
        <v>456</v>
      </c>
      <c r="D625" s="4" t="s">
        <v>457</v>
      </c>
      <c r="E625" s="4" t="s">
        <v>458</v>
      </c>
      <c r="F625" s="4" t="s">
        <v>459</v>
      </c>
      <c r="G625" s="4" t="s">
        <v>460</v>
      </c>
      <c r="H625" s="4" t="s">
        <v>461</v>
      </c>
      <c r="I625" s="4" t="s">
        <v>462</v>
      </c>
      <c r="J625" s="4" t="s">
        <v>87</v>
      </c>
      <c r="K625" s="5">
        <v>96</v>
      </c>
      <c r="L625" s="11">
        <v>710000000</v>
      </c>
      <c r="M625" s="11" t="s">
        <v>61</v>
      </c>
      <c r="N625" s="248" t="s">
        <v>100</v>
      </c>
      <c r="O625" s="4" t="s">
        <v>517</v>
      </c>
      <c r="P625" s="4"/>
      <c r="Q625" s="4" t="s">
        <v>525</v>
      </c>
      <c r="R625" s="4" t="s">
        <v>399</v>
      </c>
      <c r="S625" s="4"/>
      <c r="T625" s="3" t="s">
        <v>86</v>
      </c>
      <c r="U625" s="6">
        <v>1</v>
      </c>
      <c r="V625" s="7">
        <v>206209311.36000001</v>
      </c>
      <c r="W625" s="7">
        <v>206209311.36000001</v>
      </c>
      <c r="X625" s="2">
        <f t="shared" si="26"/>
        <v>230954428.72320002</v>
      </c>
      <c r="Y625" s="4" t="s">
        <v>85</v>
      </c>
      <c r="Z625" s="4">
        <v>2015</v>
      </c>
      <c r="AA625" s="10"/>
      <c r="AB625" s="4" t="s">
        <v>489</v>
      </c>
      <c r="AC625" s="297"/>
      <c r="AD625" s="297"/>
      <c r="AE625" s="297"/>
      <c r="AF625" s="297"/>
    </row>
    <row r="626" spans="1:32" s="202" customFormat="1" ht="165.95" customHeight="1">
      <c r="A626" s="198" t="s">
        <v>1006</v>
      </c>
      <c r="B626" s="11" t="s">
        <v>56</v>
      </c>
      <c r="C626" s="4" t="s">
        <v>456</v>
      </c>
      <c r="D626" s="4" t="s">
        <v>457</v>
      </c>
      <c r="E626" s="4" t="s">
        <v>458</v>
      </c>
      <c r="F626" s="4" t="s">
        <v>459</v>
      </c>
      <c r="G626" s="4" t="s">
        <v>460</v>
      </c>
      <c r="H626" s="4" t="s">
        <v>463</v>
      </c>
      <c r="I626" s="4" t="s">
        <v>464</v>
      </c>
      <c r="J626" s="4" t="s">
        <v>87</v>
      </c>
      <c r="K626" s="5">
        <v>96</v>
      </c>
      <c r="L626" s="11">
        <v>710000000</v>
      </c>
      <c r="M626" s="11" t="s">
        <v>61</v>
      </c>
      <c r="N626" s="248" t="s">
        <v>100</v>
      </c>
      <c r="O626" s="4" t="s">
        <v>518</v>
      </c>
      <c r="P626" s="4"/>
      <c r="Q626" s="4" t="s">
        <v>525</v>
      </c>
      <c r="R626" s="4" t="s">
        <v>399</v>
      </c>
      <c r="S626" s="4"/>
      <c r="T626" s="3" t="s">
        <v>86</v>
      </c>
      <c r="U626" s="6">
        <v>1</v>
      </c>
      <c r="V626" s="7">
        <v>58326595.68</v>
      </c>
      <c r="W626" s="7">
        <v>58326595.68</v>
      </c>
      <c r="X626" s="2">
        <f t="shared" si="26"/>
        <v>65325787.161600009</v>
      </c>
      <c r="Y626" s="4" t="s">
        <v>85</v>
      </c>
      <c r="Z626" s="4">
        <v>2015</v>
      </c>
      <c r="AA626" s="10"/>
      <c r="AB626" s="4" t="s">
        <v>489</v>
      </c>
      <c r="AC626" s="297"/>
      <c r="AD626" s="297"/>
      <c r="AE626" s="297"/>
      <c r="AF626" s="297"/>
    </row>
    <row r="627" spans="1:32" s="202" customFormat="1" ht="165.95" customHeight="1">
      <c r="A627" s="198" t="s">
        <v>1005</v>
      </c>
      <c r="B627" s="11" t="s">
        <v>56</v>
      </c>
      <c r="C627" s="4" t="s">
        <v>456</v>
      </c>
      <c r="D627" s="4" t="s">
        <v>457</v>
      </c>
      <c r="E627" s="4" t="s">
        <v>458</v>
      </c>
      <c r="F627" s="4" t="s">
        <v>459</v>
      </c>
      <c r="G627" s="4" t="s">
        <v>460</v>
      </c>
      <c r="H627" s="4" t="s">
        <v>465</v>
      </c>
      <c r="I627" s="4" t="s">
        <v>466</v>
      </c>
      <c r="J627" s="4" t="s">
        <v>87</v>
      </c>
      <c r="K627" s="5">
        <v>96</v>
      </c>
      <c r="L627" s="11">
        <v>710000000</v>
      </c>
      <c r="M627" s="11" t="s">
        <v>61</v>
      </c>
      <c r="N627" s="248" t="s">
        <v>100</v>
      </c>
      <c r="O627" s="4" t="s">
        <v>519</v>
      </c>
      <c r="P627" s="4"/>
      <c r="Q627" s="4" t="s">
        <v>525</v>
      </c>
      <c r="R627" s="4" t="s">
        <v>399</v>
      </c>
      <c r="S627" s="4"/>
      <c r="T627" s="3" t="s">
        <v>86</v>
      </c>
      <c r="U627" s="6">
        <v>1</v>
      </c>
      <c r="V627" s="7">
        <v>29221067.760000002</v>
      </c>
      <c r="W627" s="7">
        <v>29221067.760000002</v>
      </c>
      <c r="X627" s="2">
        <f t="shared" si="26"/>
        <v>32727595.891200006</v>
      </c>
      <c r="Y627" s="4" t="s">
        <v>85</v>
      </c>
      <c r="Z627" s="4">
        <v>2015</v>
      </c>
      <c r="AA627" s="10"/>
      <c r="AB627" s="4" t="s">
        <v>489</v>
      </c>
      <c r="AC627" s="297"/>
      <c r="AD627" s="297"/>
      <c r="AE627" s="297"/>
      <c r="AF627" s="297"/>
    </row>
    <row r="628" spans="1:32" s="202" customFormat="1" ht="165.95" customHeight="1">
      <c r="A628" s="198" t="s">
        <v>1004</v>
      </c>
      <c r="B628" s="11" t="s">
        <v>56</v>
      </c>
      <c r="C628" s="4" t="s">
        <v>456</v>
      </c>
      <c r="D628" s="4" t="s">
        <v>457</v>
      </c>
      <c r="E628" s="4" t="s">
        <v>458</v>
      </c>
      <c r="F628" s="4" t="s">
        <v>459</v>
      </c>
      <c r="G628" s="4" t="s">
        <v>460</v>
      </c>
      <c r="H628" s="4" t="s">
        <v>467</v>
      </c>
      <c r="I628" s="4" t="s">
        <v>468</v>
      </c>
      <c r="J628" s="4" t="s">
        <v>87</v>
      </c>
      <c r="K628" s="5">
        <v>96</v>
      </c>
      <c r="L628" s="11">
        <v>710000000</v>
      </c>
      <c r="M628" s="11" t="s">
        <v>61</v>
      </c>
      <c r="N628" s="248" t="s">
        <v>100</v>
      </c>
      <c r="O628" s="4" t="s">
        <v>520</v>
      </c>
      <c r="P628" s="4"/>
      <c r="Q628" s="4" t="s">
        <v>525</v>
      </c>
      <c r="R628" s="4" t="s">
        <v>399</v>
      </c>
      <c r="S628" s="4"/>
      <c r="T628" s="3" t="s">
        <v>86</v>
      </c>
      <c r="U628" s="6">
        <v>1</v>
      </c>
      <c r="V628" s="7">
        <v>3578316</v>
      </c>
      <c r="W628" s="7">
        <v>3578316</v>
      </c>
      <c r="X628" s="2">
        <f t="shared" si="26"/>
        <v>4007713.9200000004</v>
      </c>
      <c r="Y628" s="4" t="s">
        <v>85</v>
      </c>
      <c r="Z628" s="4">
        <v>2015</v>
      </c>
      <c r="AA628" s="10"/>
      <c r="AB628" s="4" t="s">
        <v>489</v>
      </c>
      <c r="AC628" s="297"/>
      <c r="AD628" s="297"/>
      <c r="AE628" s="297"/>
      <c r="AF628" s="297"/>
    </row>
    <row r="629" spans="1:32" s="202" customFormat="1" ht="165.95" customHeight="1">
      <c r="A629" s="198" t="s">
        <v>1003</v>
      </c>
      <c r="B629" s="11" t="s">
        <v>56</v>
      </c>
      <c r="C629" s="4" t="s">
        <v>456</v>
      </c>
      <c r="D629" s="4" t="s">
        <v>457</v>
      </c>
      <c r="E629" s="4" t="s">
        <v>458</v>
      </c>
      <c r="F629" s="4" t="s">
        <v>459</v>
      </c>
      <c r="G629" s="4" t="s">
        <v>460</v>
      </c>
      <c r="H629" s="4" t="s">
        <v>469</v>
      </c>
      <c r="I629" s="4" t="s">
        <v>470</v>
      </c>
      <c r="J629" s="4" t="s">
        <v>87</v>
      </c>
      <c r="K629" s="5">
        <v>96</v>
      </c>
      <c r="L629" s="11">
        <v>710000000</v>
      </c>
      <c r="M629" s="11" t="s">
        <v>61</v>
      </c>
      <c r="N629" s="248" t="s">
        <v>100</v>
      </c>
      <c r="O629" s="4" t="s">
        <v>521</v>
      </c>
      <c r="P629" s="4"/>
      <c r="Q629" s="4" t="s">
        <v>525</v>
      </c>
      <c r="R629" s="4" t="s">
        <v>399</v>
      </c>
      <c r="S629" s="4"/>
      <c r="T629" s="3" t="s">
        <v>86</v>
      </c>
      <c r="U629" s="6">
        <v>1</v>
      </c>
      <c r="V629" s="7">
        <v>50797307.880000003</v>
      </c>
      <c r="W629" s="7">
        <v>50797307.880000003</v>
      </c>
      <c r="X629" s="2">
        <f t="shared" si="26"/>
        <v>56892984.825600006</v>
      </c>
      <c r="Y629" s="4" t="s">
        <v>85</v>
      </c>
      <c r="Z629" s="4">
        <v>2015</v>
      </c>
      <c r="AA629" s="10"/>
      <c r="AB629" s="4" t="s">
        <v>489</v>
      </c>
      <c r="AC629" s="297"/>
      <c r="AD629" s="297"/>
      <c r="AE629" s="297"/>
      <c r="AF629" s="297"/>
    </row>
    <row r="630" spans="1:32" s="202" customFormat="1" ht="165.95" customHeight="1">
      <c r="A630" s="198" t="s">
        <v>1002</v>
      </c>
      <c r="B630" s="11" t="s">
        <v>56</v>
      </c>
      <c r="C630" s="4" t="s">
        <v>456</v>
      </c>
      <c r="D630" s="4" t="s">
        <v>457</v>
      </c>
      <c r="E630" s="4" t="s">
        <v>458</v>
      </c>
      <c r="F630" s="4" t="s">
        <v>459</v>
      </c>
      <c r="G630" s="4" t="s">
        <v>460</v>
      </c>
      <c r="H630" s="4" t="s">
        <v>471</v>
      </c>
      <c r="I630" s="4" t="s">
        <v>472</v>
      </c>
      <c r="J630" s="4" t="s">
        <v>87</v>
      </c>
      <c r="K630" s="5">
        <v>96</v>
      </c>
      <c r="L630" s="11">
        <v>710000000</v>
      </c>
      <c r="M630" s="11" t="s">
        <v>61</v>
      </c>
      <c r="N630" s="248" t="s">
        <v>100</v>
      </c>
      <c r="O630" s="4" t="s">
        <v>420</v>
      </c>
      <c r="P630" s="4"/>
      <c r="Q630" s="4" t="s">
        <v>525</v>
      </c>
      <c r="R630" s="4" t="s">
        <v>399</v>
      </c>
      <c r="S630" s="4"/>
      <c r="T630" s="3" t="s">
        <v>86</v>
      </c>
      <c r="U630" s="6">
        <v>1</v>
      </c>
      <c r="V630" s="7">
        <v>3279240</v>
      </c>
      <c r="W630" s="7">
        <v>3279240</v>
      </c>
      <c r="X630" s="2">
        <f t="shared" si="26"/>
        <v>3672748.8000000003</v>
      </c>
      <c r="Y630" s="4" t="s">
        <v>85</v>
      </c>
      <c r="Z630" s="4">
        <v>2015</v>
      </c>
      <c r="AA630" s="4"/>
      <c r="AB630" s="4" t="s">
        <v>489</v>
      </c>
      <c r="AC630" s="297"/>
      <c r="AD630" s="297"/>
      <c r="AE630" s="297"/>
      <c r="AF630" s="297"/>
    </row>
    <row r="631" spans="1:32" s="274" customFormat="1" ht="165.95" customHeight="1">
      <c r="A631" s="261" t="s">
        <v>1001</v>
      </c>
      <c r="B631" s="389" t="s">
        <v>56</v>
      </c>
      <c r="C631" s="268" t="s">
        <v>473</v>
      </c>
      <c r="D631" s="268" t="s">
        <v>474</v>
      </c>
      <c r="E631" s="268" t="s">
        <v>475</v>
      </c>
      <c r="F631" s="268" t="s">
        <v>476</v>
      </c>
      <c r="G631" s="268" t="s">
        <v>477</v>
      </c>
      <c r="H631" s="268" t="s">
        <v>478</v>
      </c>
      <c r="I631" s="268" t="s">
        <v>479</v>
      </c>
      <c r="J631" s="268" t="s">
        <v>87</v>
      </c>
      <c r="K631" s="390">
        <v>96</v>
      </c>
      <c r="L631" s="389">
        <v>710000000</v>
      </c>
      <c r="M631" s="389" t="s">
        <v>61</v>
      </c>
      <c r="N631" s="391" t="s">
        <v>100</v>
      </c>
      <c r="O631" s="268" t="s">
        <v>610</v>
      </c>
      <c r="P631" s="268"/>
      <c r="Q631" s="268" t="s">
        <v>525</v>
      </c>
      <c r="R631" s="268" t="s">
        <v>399</v>
      </c>
      <c r="S631" s="268"/>
      <c r="T631" s="392" t="s">
        <v>86</v>
      </c>
      <c r="U631" s="393">
        <v>1</v>
      </c>
      <c r="V631" s="394">
        <v>26729760</v>
      </c>
      <c r="W631" s="394">
        <v>0</v>
      </c>
      <c r="X631" s="444">
        <f t="shared" si="26"/>
        <v>0</v>
      </c>
      <c r="Y631" s="268" t="s">
        <v>85</v>
      </c>
      <c r="Z631" s="268">
        <v>2015</v>
      </c>
      <c r="AA631" s="395"/>
      <c r="AB631" s="268" t="s">
        <v>489</v>
      </c>
      <c r="AC631" s="298"/>
      <c r="AD631" s="298"/>
      <c r="AE631" s="298"/>
      <c r="AF631" s="298"/>
    </row>
    <row r="632" spans="1:32" ht="165.95" customHeight="1">
      <c r="A632" s="143" t="s">
        <v>1518</v>
      </c>
      <c r="B632" s="11" t="s">
        <v>56</v>
      </c>
      <c r="C632" s="4" t="s">
        <v>473</v>
      </c>
      <c r="D632" s="4" t="s">
        <v>474</v>
      </c>
      <c r="E632" s="4" t="s">
        <v>475</v>
      </c>
      <c r="F632" s="4" t="s">
        <v>476</v>
      </c>
      <c r="G632" s="4" t="s">
        <v>477</v>
      </c>
      <c r="H632" s="4" t="s">
        <v>478</v>
      </c>
      <c r="I632" s="4" t="s">
        <v>479</v>
      </c>
      <c r="J632" s="4" t="s">
        <v>87</v>
      </c>
      <c r="K632" s="5">
        <v>96</v>
      </c>
      <c r="L632" s="58">
        <v>710000000</v>
      </c>
      <c r="M632" s="58" t="s">
        <v>61</v>
      </c>
      <c r="N632" s="114" t="s">
        <v>1519</v>
      </c>
      <c r="O632" s="4" t="s">
        <v>610</v>
      </c>
      <c r="P632" s="4"/>
      <c r="Q632" s="4" t="s">
        <v>525</v>
      </c>
      <c r="R632" s="4" t="s">
        <v>399</v>
      </c>
      <c r="S632" s="4"/>
      <c r="T632" s="3" t="s">
        <v>86</v>
      </c>
      <c r="U632" s="6">
        <v>1</v>
      </c>
      <c r="V632" s="7">
        <v>14056784</v>
      </c>
      <c r="W632" s="7">
        <v>14056784</v>
      </c>
      <c r="X632" s="2">
        <f t="shared" si="26"/>
        <v>15743598.080000002</v>
      </c>
      <c r="Y632" s="4" t="s">
        <v>85</v>
      </c>
      <c r="Z632" s="4">
        <v>2015</v>
      </c>
      <c r="AA632" s="10"/>
      <c r="AB632" s="4" t="s">
        <v>489</v>
      </c>
      <c r="AC632" s="293"/>
      <c r="AD632" s="293"/>
      <c r="AE632" s="293"/>
      <c r="AF632" s="293"/>
    </row>
    <row r="633" spans="1:32" s="274" customFormat="1" ht="165.95" customHeight="1">
      <c r="A633" s="261" t="s">
        <v>1000</v>
      </c>
      <c r="B633" s="389" t="s">
        <v>56</v>
      </c>
      <c r="C633" s="268" t="s">
        <v>473</v>
      </c>
      <c r="D633" s="268" t="s">
        <v>474</v>
      </c>
      <c r="E633" s="268" t="s">
        <v>475</v>
      </c>
      <c r="F633" s="268" t="s">
        <v>476</v>
      </c>
      <c r="G633" s="268" t="s">
        <v>477</v>
      </c>
      <c r="H633" s="268" t="s">
        <v>478</v>
      </c>
      <c r="I633" s="268" t="s">
        <v>479</v>
      </c>
      <c r="J633" s="268" t="s">
        <v>87</v>
      </c>
      <c r="K633" s="390">
        <v>96</v>
      </c>
      <c r="L633" s="389">
        <v>710000000</v>
      </c>
      <c r="M633" s="389" t="s">
        <v>61</v>
      </c>
      <c r="N633" s="391" t="s">
        <v>100</v>
      </c>
      <c r="O633" s="268" t="s">
        <v>402</v>
      </c>
      <c r="P633" s="268"/>
      <c r="Q633" s="268" t="s">
        <v>525</v>
      </c>
      <c r="R633" s="268" t="s">
        <v>399</v>
      </c>
      <c r="S633" s="268"/>
      <c r="T633" s="392" t="s">
        <v>86</v>
      </c>
      <c r="U633" s="393">
        <v>1</v>
      </c>
      <c r="V633" s="394">
        <v>9638400</v>
      </c>
      <c r="W633" s="394">
        <v>0</v>
      </c>
      <c r="X633" s="444">
        <f t="shared" si="26"/>
        <v>0</v>
      </c>
      <c r="Y633" s="268" t="s">
        <v>85</v>
      </c>
      <c r="Z633" s="268">
        <v>2015</v>
      </c>
      <c r="AA633" s="395"/>
      <c r="AB633" s="268" t="s">
        <v>489</v>
      </c>
      <c r="AC633" s="298"/>
      <c r="AD633" s="298"/>
      <c r="AE633" s="298"/>
      <c r="AF633" s="298"/>
    </row>
    <row r="634" spans="1:32" s="274" customFormat="1" ht="165.95" customHeight="1">
      <c r="A634" s="261" t="s">
        <v>999</v>
      </c>
      <c r="B634" s="389" t="s">
        <v>56</v>
      </c>
      <c r="C634" s="268" t="s">
        <v>473</v>
      </c>
      <c r="D634" s="268" t="s">
        <v>474</v>
      </c>
      <c r="E634" s="268" t="s">
        <v>475</v>
      </c>
      <c r="F634" s="268" t="s">
        <v>476</v>
      </c>
      <c r="G634" s="268" t="s">
        <v>477</v>
      </c>
      <c r="H634" s="268" t="s">
        <v>478</v>
      </c>
      <c r="I634" s="268" t="s">
        <v>479</v>
      </c>
      <c r="J634" s="268" t="s">
        <v>87</v>
      </c>
      <c r="K634" s="390">
        <v>96</v>
      </c>
      <c r="L634" s="389">
        <v>710000000</v>
      </c>
      <c r="M634" s="389" t="s">
        <v>61</v>
      </c>
      <c r="N634" s="391" t="s">
        <v>100</v>
      </c>
      <c r="O634" s="268" t="s">
        <v>522</v>
      </c>
      <c r="P634" s="268"/>
      <c r="Q634" s="268" t="s">
        <v>525</v>
      </c>
      <c r="R634" s="268" t="s">
        <v>399</v>
      </c>
      <c r="S634" s="268"/>
      <c r="T634" s="392" t="s">
        <v>86</v>
      </c>
      <c r="U634" s="393">
        <v>1</v>
      </c>
      <c r="V634" s="394">
        <v>252000</v>
      </c>
      <c r="W634" s="394">
        <v>0</v>
      </c>
      <c r="X634" s="444">
        <f t="shared" si="26"/>
        <v>0</v>
      </c>
      <c r="Y634" s="268" t="s">
        <v>85</v>
      </c>
      <c r="Z634" s="268">
        <v>2015</v>
      </c>
      <c r="AA634" s="395"/>
      <c r="AB634" s="268" t="s">
        <v>489</v>
      </c>
      <c r="AC634" s="298"/>
      <c r="AD634" s="298"/>
      <c r="AE634" s="298"/>
      <c r="AF634" s="298"/>
    </row>
    <row r="635" spans="1:32" ht="165.95" customHeight="1">
      <c r="A635" s="143" t="s">
        <v>998</v>
      </c>
      <c r="B635" s="11" t="s">
        <v>56</v>
      </c>
      <c r="C635" s="4" t="s">
        <v>605</v>
      </c>
      <c r="D635" s="4" t="s">
        <v>606</v>
      </c>
      <c r="E635" s="4" t="s">
        <v>607</v>
      </c>
      <c r="F635" s="4" t="s">
        <v>608</v>
      </c>
      <c r="G635" s="4" t="s">
        <v>609</v>
      </c>
      <c r="H635" s="4" t="s">
        <v>480</v>
      </c>
      <c r="I635" s="4" t="s">
        <v>481</v>
      </c>
      <c r="J635" s="4" t="s">
        <v>87</v>
      </c>
      <c r="K635" s="5">
        <v>100</v>
      </c>
      <c r="L635" s="58">
        <v>710000000</v>
      </c>
      <c r="M635" s="58" t="s">
        <v>61</v>
      </c>
      <c r="N635" s="114" t="s">
        <v>100</v>
      </c>
      <c r="O635" s="4" t="s">
        <v>420</v>
      </c>
      <c r="P635" s="4"/>
      <c r="Q635" s="4" t="s">
        <v>525</v>
      </c>
      <c r="R635" s="4" t="s">
        <v>399</v>
      </c>
      <c r="S635" s="4"/>
      <c r="T635" s="3" t="s">
        <v>86</v>
      </c>
      <c r="U635" s="4">
        <v>1</v>
      </c>
      <c r="V635" s="7">
        <v>166050000</v>
      </c>
      <c r="W635" s="7">
        <v>166050000</v>
      </c>
      <c r="X635" s="2">
        <f t="shared" si="26"/>
        <v>185976000.00000003</v>
      </c>
      <c r="Y635" s="4" t="s">
        <v>85</v>
      </c>
      <c r="Z635" s="4">
        <v>2015</v>
      </c>
      <c r="AA635" s="4"/>
      <c r="AB635" s="4" t="s">
        <v>489</v>
      </c>
      <c r="AC635" s="293"/>
      <c r="AD635" s="293"/>
      <c r="AE635" s="293"/>
      <c r="AF635" s="293"/>
    </row>
    <row r="636" spans="1:32" ht="165.95" customHeight="1">
      <c r="A636" s="143" t="s">
        <v>997</v>
      </c>
      <c r="B636" s="11" t="s">
        <v>56</v>
      </c>
      <c r="C636" s="11" t="s">
        <v>482</v>
      </c>
      <c r="D636" s="11" t="s">
        <v>483</v>
      </c>
      <c r="E636" s="11" t="s">
        <v>484</v>
      </c>
      <c r="F636" s="11" t="s">
        <v>485</v>
      </c>
      <c r="G636" s="11" t="s">
        <v>486</v>
      </c>
      <c r="H636" s="11" t="s">
        <v>523</v>
      </c>
      <c r="I636" s="11" t="s">
        <v>524</v>
      </c>
      <c r="J636" s="4" t="s">
        <v>87</v>
      </c>
      <c r="K636" s="246">
        <v>50</v>
      </c>
      <c r="L636" s="58">
        <v>710000000</v>
      </c>
      <c r="M636" s="58" t="s">
        <v>61</v>
      </c>
      <c r="N636" s="114" t="s">
        <v>100</v>
      </c>
      <c r="O636" s="247" t="s">
        <v>528</v>
      </c>
      <c r="P636" s="11"/>
      <c r="Q636" s="4" t="s">
        <v>525</v>
      </c>
      <c r="R636" s="4" t="s">
        <v>399</v>
      </c>
      <c r="S636" s="11"/>
      <c r="T636" s="3" t="s">
        <v>86</v>
      </c>
      <c r="U636" s="11">
        <v>1</v>
      </c>
      <c r="V636" s="2">
        <v>122797200</v>
      </c>
      <c r="W636" s="2">
        <v>122797200</v>
      </c>
      <c r="X636" s="2">
        <f t="shared" si="26"/>
        <v>137532864</v>
      </c>
      <c r="Y636" s="4" t="s">
        <v>85</v>
      </c>
      <c r="Z636" s="4">
        <v>2015</v>
      </c>
      <c r="AA636" s="10"/>
      <c r="AB636" s="4" t="s">
        <v>489</v>
      </c>
      <c r="AC636" s="293"/>
      <c r="AD636" s="293"/>
      <c r="AE636" s="293"/>
      <c r="AF636" s="293"/>
    </row>
    <row r="637" spans="1:32" ht="165.95" customHeight="1">
      <c r="A637" s="143" t="s">
        <v>996</v>
      </c>
      <c r="B637" s="11" t="s">
        <v>56</v>
      </c>
      <c r="C637" s="24" t="s">
        <v>564</v>
      </c>
      <c r="D637" s="25" t="s">
        <v>565</v>
      </c>
      <c r="E637" s="25" t="s">
        <v>566</v>
      </c>
      <c r="F637" s="25" t="s">
        <v>567</v>
      </c>
      <c r="G637" s="25" t="s">
        <v>568</v>
      </c>
      <c r="H637" s="24" t="s">
        <v>487</v>
      </c>
      <c r="I637" s="25" t="s">
        <v>488</v>
      </c>
      <c r="J637" s="4" t="s">
        <v>87</v>
      </c>
      <c r="K637" s="5">
        <v>100</v>
      </c>
      <c r="L637" s="11">
        <v>710000000</v>
      </c>
      <c r="M637" s="11" t="s">
        <v>61</v>
      </c>
      <c r="N637" s="248" t="s">
        <v>100</v>
      </c>
      <c r="O637" s="4" t="s">
        <v>420</v>
      </c>
      <c r="P637" s="13"/>
      <c r="Q637" s="4" t="s">
        <v>525</v>
      </c>
      <c r="R637" s="11" t="s">
        <v>399</v>
      </c>
      <c r="S637" s="13"/>
      <c r="T637" s="3" t="s">
        <v>86</v>
      </c>
      <c r="U637" s="11">
        <v>1</v>
      </c>
      <c r="V637" s="2">
        <v>62478660</v>
      </c>
      <c r="W637" s="2">
        <v>62478660</v>
      </c>
      <c r="X637" s="2">
        <f t="shared" si="26"/>
        <v>69976099.200000003</v>
      </c>
      <c r="Y637" s="4" t="s">
        <v>85</v>
      </c>
      <c r="Z637" s="4">
        <v>2015</v>
      </c>
      <c r="AA637" s="10"/>
      <c r="AB637" s="4" t="s">
        <v>489</v>
      </c>
      <c r="AC637" s="293"/>
      <c r="AD637" s="293"/>
      <c r="AE637" s="293"/>
      <c r="AF637" s="293"/>
    </row>
    <row r="638" spans="1:32" ht="165.95" customHeight="1">
      <c r="A638" s="143" t="s">
        <v>995</v>
      </c>
      <c r="B638" s="11" t="s">
        <v>179</v>
      </c>
      <c r="C638" s="12" t="s">
        <v>490</v>
      </c>
      <c r="D638" s="12" t="s">
        <v>491</v>
      </c>
      <c r="E638" s="12" t="s">
        <v>492</v>
      </c>
      <c r="F638" s="12" t="s">
        <v>491</v>
      </c>
      <c r="G638" s="12" t="s">
        <v>492</v>
      </c>
      <c r="H638" s="249" t="s">
        <v>493</v>
      </c>
      <c r="I638" s="249" t="s">
        <v>494</v>
      </c>
      <c r="J638" s="250" t="s">
        <v>31</v>
      </c>
      <c r="K638" s="250">
        <v>100</v>
      </c>
      <c r="L638" s="11">
        <v>151010000</v>
      </c>
      <c r="M638" s="11" t="s">
        <v>83</v>
      </c>
      <c r="N638" s="114" t="s">
        <v>100</v>
      </c>
      <c r="O638" s="147" t="s">
        <v>498</v>
      </c>
      <c r="P638" s="12"/>
      <c r="Q638" s="4" t="s">
        <v>525</v>
      </c>
      <c r="R638" s="251" t="s">
        <v>495</v>
      </c>
      <c r="S638" s="12"/>
      <c r="T638" s="3" t="s">
        <v>86</v>
      </c>
      <c r="U638" s="252">
        <v>1</v>
      </c>
      <c r="V638" s="14">
        <v>170400</v>
      </c>
      <c r="W638" s="14">
        <v>170400</v>
      </c>
      <c r="X638" s="2">
        <f t="shared" si="26"/>
        <v>190848.00000000003</v>
      </c>
      <c r="Y638" s="250" t="s">
        <v>85</v>
      </c>
      <c r="Z638" s="249">
        <v>2015</v>
      </c>
      <c r="AA638" s="4" t="s">
        <v>496</v>
      </c>
      <c r="AB638" s="58" t="s">
        <v>497</v>
      </c>
      <c r="AC638" s="293"/>
      <c r="AD638" s="293"/>
      <c r="AE638" s="293"/>
      <c r="AF638" s="293"/>
    </row>
    <row r="639" spans="1:32" ht="165.95" customHeight="1">
      <c r="A639" s="143" t="s">
        <v>994</v>
      </c>
      <c r="B639" s="152" t="s">
        <v>56</v>
      </c>
      <c r="C639" s="153" t="s">
        <v>554</v>
      </c>
      <c r="D639" s="153" t="s">
        <v>555</v>
      </c>
      <c r="E639" s="153" t="s">
        <v>556</v>
      </c>
      <c r="F639" s="154" t="s">
        <v>555</v>
      </c>
      <c r="G639" s="153" t="s">
        <v>556</v>
      </c>
      <c r="H639" s="153" t="s">
        <v>557</v>
      </c>
      <c r="I639" s="155" t="s">
        <v>558</v>
      </c>
      <c r="J639" s="253" t="s">
        <v>31</v>
      </c>
      <c r="K639" s="157">
        <v>100</v>
      </c>
      <c r="L639" s="152">
        <v>710000000</v>
      </c>
      <c r="M639" s="152" t="s">
        <v>61</v>
      </c>
      <c r="N639" s="158" t="s">
        <v>100</v>
      </c>
      <c r="O639" s="153" t="s">
        <v>559</v>
      </c>
      <c r="P639" s="153"/>
      <c r="Q639" s="23" t="s">
        <v>645</v>
      </c>
      <c r="R639" s="153" t="s">
        <v>37</v>
      </c>
      <c r="S639" s="153"/>
      <c r="T639" s="156" t="s">
        <v>86</v>
      </c>
      <c r="U639" s="159">
        <v>1</v>
      </c>
      <c r="V639" s="160">
        <v>15081193.619999999</v>
      </c>
      <c r="W639" s="160">
        <v>15081193.619999999</v>
      </c>
      <c r="X639" s="2">
        <f t="shared" ref="X639:X672" si="27">W639*1.12</f>
        <v>16890936.854400001</v>
      </c>
      <c r="Y639" s="161" t="s">
        <v>85</v>
      </c>
      <c r="Z639" s="162">
        <v>2015</v>
      </c>
      <c r="AA639" s="163" t="s">
        <v>644</v>
      </c>
      <c r="AB639" s="163" t="s">
        <v>63</v>
      </c>
      <c r="AC639" s="293"/>
      <c r="AD639" s="293"/>
      <c r="AE639" s="293"/>
      <c r="AF639" s="293"/>
    </row>
    <row r="640" spans="1:32" ht="165.95" customHeight="1">
      <c r="A640" s="143" t="s">
        <v>993</v>
      </c>
      <c r="B640" s="152" t="s">
        <v>56</v>
      </c>
      <c r="C640" s="153" t="s">
        <v>554</v>
      </c>
      <c r="D640" s="153" t="s">
        <v>555</v>
      </c>
      <c r="E640" s="153" t="s">
        <v>556</v>
      </c>
      <c r="F640" s="154" t="s">
        <v>555</v>
      </c>
      <c r="G640" s="153" t="s">
        <v>556</v>
      </c>
      <c r="H640" s="153" t="s">
        <v>557</v>
      </c>
      <c r="I640" s="155" t="s">
        <v>558</v>
      </c>
      <c r="J640" s="253" t="s">
        <v>31</v>
      </c>
      <c r="K640" s="157">
        <v>100</v>
      </c>
      <c r="L640" s="152">
        <v>710000000</v>
      </c>
      <c r="M640" s="152" t="s">
        <v>61</v>
      </c>
      <c r="N640" s="158" t="s">
        <v>100</v>
      </c>
      <c r="O640" s="23" t="s">
        <v>527</v>
      </c>
      <c r="P640" s="153"/>
      <c r="Q640" s="23" t="s">
        <v>645</v>
      </c>
      <c r="R640" s="153" t="s">
        <v>37</v>
      </c>
      <c r="S640" s="153"/>
      <c r="T640" s="156" t="s">
        <v>86</v>
      </c>
      <c r="U640" s="159">
        <v>1</v>
      </c>
      <c r="V640" s="160">
        <v>18934301.52</v>
      </c>
      <c r="W640" s="160">
        <v>18934301.52</v>
      </c>
      <c r="X640" s="2">
        <f t="shared" si="27"/>
        <v>21206417.702400003</v>
      </c>
      <c r="Y640" s="161" t="s">
        <v>85</v>
      </c>
      <c r="Z640" s="153">
        <v>2015</v>
      </c>
      <c r="AA640" s="163" t="s">
        <v>644</v>
      </c>
      <c r="AB640" s="163" t="s">
        <v>63</v>
      </c>
      <c r="AC640" s="293"/>
      <c r="AD640" s="293"/>
      <c r="AE640" s="293"/>
      <c r="AF640" s="293"/>
    </row>
    <row r="641" spans="1:32" ht="165.95" customHeight="1">
      <c r="A641" s="143" t="s">
        <v>992</v>
      </c>
      <c r="B641" s="152" t="s">
        <v>56</v>
      </c>
      <c r="C641" s="153" t="s">
        <v>554</v>
      </c>
      <c r="D641" s="153" t="s">
        <v>555</v>
      </c>
      <c r="E641" s="153" t="s">
        <v>556</v>
      </c>
      <c r="F641" s="154" t="s">
        <v>555</v>
      </c>
      <c r="G641" s="153" t="s">
        <v>556</v>
      </c>
      <c r="H641" s="153" t="s">
        <v>557</v>
      </c>
      <c r="I641" s="155" t="s">
        <v>558</v>
      </c>
      <c r="J641" s="253" t="s">
        <v>31</v>
      </c>
      <c r="K641" s="157">
        <v>100</v>
      </c>
      <c r="L641" s="152">
        <v>710000000</v>
      </c>
      <c r="M641" s="152" t="s">
        <v>61</v>
      </c>
      <c r="N641" s="158" t="s">
        <v>100</v>
      </c>
      <c r="O641" s="153" t="s">
        <v>560</v>
      </c>
      <c r="P641" s="153"/>
      <c r="Q641" s="23" t="s">
        <v>645</v>
      </c>
      <c r="R641" s="153" t="s">
        <v>37</v>
      </c>
      <c r="S641" s="153"/>
      <c r="T641" s="156" t="s">
        <v>86</v>
      </c>
      <c r="U641" s="159">
        <v>1</v>
      </c>
      <c r="V641" s="160">
        <v>25388443.059999999</v>
      </c>
      <c r="W641" s="160">
        <v>25388443.059999999</v>
      </c>
      <c r="X641" s="2">
        <f t="shared" si="27"/>
        <v>28435056.227200001</v>
      </c>
      <c r="Y641" s="161" t="s">
        <v>85</v>
      </c>
      <c r="Z641" s="162">
        <v>2015</v>
      </c>
      <c r="AA641" s="163" t="s">
        <v>644</v>
      </c>
      <c r="AB641" s="164" t="s">
        <v>63</v>
      </c>
      <c r="AC641" s="293"/>
      <c r="AD641" s="293"/>
      <c r="AE641" s="293"/>
      <c r="AF641" s="293"/>
    </row>
    <row r="642" spans="1:32" ht="165.95" customHeight="1">
      <c r="A642" s="143" t="s">
        <v>991</v>
      </c>
      <c r="B642" s="152" t="s">
        <v>56</v>
      </c>
      <c r="C642" s="153" t="s">
        <v>554</v>
      </c>
      <c r="D642" s="153" t="s">
        <v>555</v>
      </c>
      <c r="E642" s="153" t="s">
        <v>556</v>
      </c>
      <c r="F642" s="154" t="s">
        <v>555</v>
      </c>
      <c r="G642" s="153" t="s">
        <v>556</v>
      </c>
      <c r="H642" s="153" t="s">
        <v>557</v>
      </c>
      <c r="I642" s="155" t="s">
        <v>558</v>
      </c>
      <c r="J642" s="253" t="s">
        <v>31</v>
      </c>
      <c r="K642" s="157">
        <v>100</v>
      </c>
      <c r="L642" s="152">
        <v>710000000</v>
      </c>
      <c r="M642" s="152" t="s">
        <v>61</v>
      </c>
      <c r="N642" s="158" t="s">
        <v>100</v>
      </c>
      <c r="O642" s="153" t="s">
        <v>1521</v>
      </c>
      <c r="P642" s="153"/>
      <c r="Q642" s="23" t="s">
        <v>645</v>
      </c>
      <c r="R642" s="153" t="s">
        <v>37</v>
      </c>
      <c r="S642" s="153"/>
      <c r="T642" s="156" t="s">
        <v>86</v>
      </c>
      <c r="U642" s="159">
        <v>1</v>
      </c>
      <c r="V642" s="160">
        <v>19378572.140000001</v>
      </c>
      <c r="W642" s="160">
        <v>19378572.140000001</v>
      </c>
      <c r="X642" s="2">
        <f t="shared" si="27"/>
        <v>21704000.796800002</v>
      </c>
      <c r="Y642" s="161" t="s">
        <v>85</v>
      </c>
      <c r="Z642" s="153">
        <v>2015</v>
      </c>
      <c r="AA642" s="163" t="s">
        <v>644</v>
      </c>
      <c r="AB642" s="163" t="s">
        <v>63</v>
      </c>
      <c r="AC642" s="293"/>
      <c r="AD642" s="293"/>
      <c r="AE642" s="293"/>
      <c r="AF642" s="293"/>
    </row>
    <row r="643" spans="1:32" ht="165.95" customHeight="1">
      <c r="A643" s="143" t="s">
        <v>990</v>
      </c>
      <c r="B643" s="152" t="s">
        <v>56</v>
      </c>
      <c r="C643" s="153" t="s">
        <v>554</v>
      </c>
      <c r="D643" s="153" t="s">
        <v>555</v>
      </c>
      <c r="E643" s="153" t="s">
        <v>556</v>
      </c>
      <c r="F643" s="154" t="s">
        <v>555</v>
      </c>
      <c r="G643" s="153" t="s">
        <v>556</v>
      </c>
      <c r="H643" s="153" t="s">
        <v>557</v>
      </c>
      <c r="I643" s="155" t="s">
        <v>558</v>
      </c>
      <c r="J643" s="253" t="s">
        <v>31</v>
      </c>
      <c r="K643" s="157">
        <v>100</v>
      </c>
      <c r="L643" s="152">
        <v>710000000</v>
      </c>
      <c r="M643" s="152" t="s">
        <v>61</v>
      </c>
      <c r="N643" s="158" t="s">
        <v>100</v>
      </c>
      <c r="O643" s="165" t="s">
        <v>317</v>
      </c>
      <c r="P643" s="153"/>
      <c r="Q643" s="23" t="s">
        <v>645</v>
      </c>
      <c r="R643" s="153" t="s">
        <v>37</v>
      </c>
      <c r="S643" s="153"/>
      <c r="T643" s="156" t="s">
        <v>86</v>
      </c>
      <c r="U643" s="159">
        <v>1</v>
      </c>
      <c r="V643" s="160">
        <v>1712492.3999999985</v>
      </c>
      <c r="W643" s="160">
        <v>1712492.3999999985</v>
      </c>
      <c r="X643" s="2">
        <f t="shared" si="27"/>
        <v>1917991.4879999985</v>
      </c>
      <c r="Y643" s="161" t="s">
        <v>85</v>
      </c>
      <c r="Z643" s="153">
        <v>2015</v>
      </c>
      <c r="AA643" s="163" t="s">
        <v>644</v>
      </c>
      <c r="AB643" s="163" t="s">
        <v>63</v>
      </c>
      <c r="AC643" s="293"/>
      <c r="AD643" s="293"/>
      <c r="AE643" s="293"/>
      <c r="AF643" s="293"/>
    </row>
    <row r="644" spans="1:32" ht="165.95" customHeight="1">
      <c r="A644" s="254" t="s">
        <v>989</v>
      </c>
      <c r="B644" s="255" t="s">
        <v>56</v>
      </c>
      <c r="C644" s="33" t="s">
        <v>635</v>
      </c>
      <c r="D644" s="33" t="s">
        <v>636</v>
      </c>
      <c r="E644" s="33" t="s">
        <v>637</v>
      </c>
      <c r="F644" s="33" t="s">
        <v>638</v>
      </c>
      <c r="G644" s="33" t="s">
        <v>639</v>
      </c>
      <c r="H644" s="33" t="s">
        <v>640</v>
      </c>
      <c r="I644" s="33" t="s">
        <v>641</v>
      </c>
      <c r="J644" s="33" t="s">
        <v>81</v>
      </c>
      <c r="K644" s="33">
        <v>100</v>
      </c>
      <c r="L644" s="256">
        <v>231010000</v>
      </c>
      <c r="M644" s="257" t="s">
        <v>32</v>
      </c>
      <c r="N644" s="258" t="s">
        <v>642</v>
      </c>
      <c r="O644" s="33" t="s">
        <v>101</v>
      </c>
      <c r="P644" s="33"/>
      <c r="Q644" s="34" t="s">
        <v>525</v>
      </c>
      <c r="R644" s="33" t="s">
        <v>102</v>
      </c>
      <c r="S644" s="33"/>
      <c r="T644" s="33" t="s">
        <v>30</v>
      </c>
      <c r="U644" s="35">
        <v>1</v>
      </c>
      <c r="V644" s="259">
        <v>3186669.96</v>
      </c>
      <c r="W644" s="259">
        <f>V644</f>
        <v>3186669.96</v>
      </c>
      <c r="X644" s="2">
        <f t="shared" si="27"/>
        <v>3569070.3552000001</v>
      </c>
      <c r="Y644" s="33" t="s">
        <v>85</v>
      </c>
      <c r="Z644" s="33">
        <v>2015</v>
      </c>
      <c r="AA644" s="260"/>
      <c r="AB644" s="260" t="s">
        <v>64</v>
      </c>
      <c r="AC644" s="293"/>
      <c r="AD644" s="293"/>
      <c r="AE644" s="293"/>
      <c r="AF644" s="293"/>
    </row>
    <row r="645" spans="1:32" ht="165.95" customHeight="1">
      <c r="A645" s="254" t="s">
        <v>988</v>
      </c>
      <c r="B645" s="152" t="s">
        <v>56</v>
      </c>
      <c r="C645" s="153" t="s">
        <v>554</v>
      </c>
      <c r="D645" s="153" t="s">
        <v>555</v>
      </c>
      <c r="E645" s="153" t="s">
        <v>556</v>
      </c>
      <c r="F645" s="154" t="s">
        <v>555</v>
      </c>
      <c r="G645" s="153" t="s">
        <v>556</v>
      </c>
      <c r="H645" s="153" t="s">
        <v>557</v>
      </c>
      <c r="I645" s="155" t="s">
        <v>558</v>
      </c>
      <c r="J645" s="253" t="s">
        <v>31</v>
      </c>
      <c r="K645" s="157">
        <v>100</v>
      </c>
      <c r="L645" s="152">
        <v>710000000</v>
      </c>
      <c r="M645" s="152" t="s">
        <v>61</v>
      </c>
      <c r="N645" s="158" t="s">
        <v>100</v>
      </c>
      <c r="O645" s="166" t="s">
        <v>255</v>
      </c>
      <c r="P645" s="153"/>
      <c r="Q645" s="23" t="s">
        <v>645</v>
      </c>
      <c r="R645" s="153" t="s">
        <v>37</v>
      </c>
      <c r="S645" s="153"/>
      <c r="T645" s="156" t="s">
        <v>86</v>
      </c>
      <c r="U645" s="159">
        <v>1</v>
      </c>
      <c r="V645" s="160">
        <v>3013009.2199999988</v>
      </c>
      <c r="W645" s="160">
        <v>3013009.2199999988</v>
      </c>
      <c r="X645" s="2">
        <f t="shared" si="27"/>
        <v>3374570.3263999992</v>
      </c>
      <c r="Y645" s="161" t="s">
        <v>85</v>
      </c>
      <c r="Z645" s="153">
        <v>2015</v>
      </c>
      <c r="AA645" s="163" t="s">
        <v>644</v>
      </c>
      <c r="AB645" s="163" t="s">
        <v>63</v>
      </c>
      <c r="AC645" s="293"/>
      <c r="AD645" s="293"/>
      <c r="AE645" s="293"/>
      <c r="AF645" s="293"/>
    </row>
    <row r="646" spans="1:32" ht="165.95" customHeight="1">
      <c r="A646" s="254" t="s">
        <v>987</v>
      </c>
      <c r="B646" s="152" t="s">
        <v>56</v>
      </c>
      <c r="C646" s="153" t="s">
        <v>554</v>
      </c>
      <c r="D646" s="153" t="s">
        <v>555</v>
      </c>
      <c r="E646" s="153" t="s">
        <v>556</v>
      </c>
      <c r="F646" s="154" t="s">
        <v>555</v>
      </c>
      <c r="G646" s="153" t="s">
        <v>556</v>
      </c>
      <c r="H646" s="153" t="s">
        <v>557</v>
      </c>
      <c r="I646" s="155" t="s">
        <v>558</v>
      </c>
      <c r="J646" s="253" t="s">
        <v>31</v>
      </c>
      <c r="K646" s="157">
        <v>100</v>
      </c>
      <c r="L646" s="152">
        <v>710000000</v>
      </c>
      <c r="M646" s="152" t="s">
        <v>61</v>
      </c>
      <c r="N646" s="158" t="s">
        <v>100</v>
      </c>
      <c r="O646" s="166" t="s">
        <v>526</v>
      </c>
      <c r="P646" s="153"/>
      <c r="Q646" s="23" t="s">
        <v>645</v>
      </c>
      <c r="R646" s="153" t="s">
        <v>37</v>
      </c>
      <c r="S646" s="153"/>
      <c r="T646" s="156" t="s">
        <v>86</v>
      </c>
      <c r="U646" s="159">
        <v>1</v>
      </c>
      <c r="V646" s="160">
        <v>11623913.780000016</v>
      </c>
      <c r="W646" s="160">
        <v>11623913.780000016</v>
      </c>
      <c r="X646" s="2">
        <f t="shared" si="27"/>
        <v>13018783.43360002</v>
      </c>
      <c r="Y646" s="161" t="s">
        <v>85</v>
      </c>
      <c r="Z646" s="153">
        <v>2015</v>
      </c>
      <c r="AA646" s="163" t="s">
        <v>644</v>
      </c>
      <c r="AB646" s="163" t="s">
        <v>63</v>
      </c>
      <c r="AC646" s="293"/>
      <c r="AD646" s="293"/>
      <c r="AE646" s="293"/>
      <c r="AF646" s="293"/>
    </row>
    <row r="647" spans="1:32" ht="165.95" customHeight="1">
      <c r="A647" s="254" t="s">
        <v>986</v>
      </c>
      <c r="B647" s="152" t="s">
        <v>56</v>
      </c>
      <c r="C647" s="153" t="s">
        <v>554</v>
      </c>
      <c r="D647" s="153" t="s">
        <v>555</v>
      </c>
      <c r="E647" s="153" t="s">
        <v>556</v>
      </c>
      <c r="F647" s="154" t="s">
        <v>555</v>
      </c>
      <c r="G647" s="153" t="s">
        <v>556</v>
      </c>
      <c r="H647" s="153" t="s">
        <v>557</v>
      </c>
      <c r="I647" s="155" t="s">
        <v>558</v>
      </c>
      <c r="J647" s="253" t="s">
        <v>31</v>
      </c>
      <c r="K647" s="157">
        <v>100</v>
      </c>
      <c r="L647" s="152">
        <v>710000000</v>
      </c>
      <c r="M647" s="152" t="s">
        <v>61</v>
      </c>
      <c r="N647" s="158" t="s">
        <v>100</v>
      </c>
      <c r="O647" s="153" t="s">
        <v>562</v>
      </c>
      <c r="P647" s="153"/>
      <c r="Q647" s="23" t="s">
        <v>645</v>
      </c>
      <c r="R647" s="153" t="s">
        <v>37</v>
      </c>
      <c r="S647" s="153"/>
      <c r="T647" s="156" t="s">
        <v>86</v>
      </c>
      <c r="U647" s="159">
        <v>1</v>
      </c>
      <c r="V647" s="160">
        <v>9927568.900000006</v>
      </c>
      <c r="W647" s="160">
        <v>9927568.900000006</v>
      </c>
      <c r="X647" s="2">
        <f t="shared" si="27"/>
        <v>11118877.168000007</v>
      </c>
      <c r="Y647" s="161" t="s">
        <v>85</v>
      </c>
      <c r="Z647" s="153">
        <v>2015</v>
      </c>
      <c r="AA647" s="163" t="s">
        <v>644</v>
      </c>
      <c r="AB647" s="163" t="s">
        <v>63</v>
      </c>
      <c r="AC647" s="293"/>
      <c r="AD647" s="293"/>
      <c r="AE647" s="293"/>
      <c r="AF647" s="293"/>
    </row>
    <row r="648" spans="1:32" ht="165.95" customHeight="1">
      <c r="A648" s="254" t="s">
        <v>985</v>
      </c>
      <c r="B648" s="152" t="s">
        <v>56</v>
      </c>
      <c r="C648" s="153" t="s">
        <v>554</v>
      </c>
      <c r="D648" s="153" t="s">
        <v>555</v>
      </c>
      <c r="E648" s="153" t="s">
        <v>556</v>
      </c>
      <c r="F648" s="154" t="s">
        <v>555</v>
      </c>
      <c r="G648" s="153" t="s">
        <v>556</v>
      </c>
      <c r="H648" s="153" t="s">
        <v>557</v>
      </c>
      <c r="I648" s="155" t="s">
        <v>558</v>
      </c>
      <c r="J648" s="253" t="s">
        <v>31</v>
      </c>
      <c r="K648" s="157">
        <v>100</v>
      </c>
      <c r="L648" s="152">
        <v>710000000</v>
      </c>
      <c r="M648" s="152" t="s">
        <v>61</v>
      </c>
      <c r="N648" s="158" t="s">
        <v>100</v>
      </c>
      <c r="O648" s="154" t="s">
        <v>141</v>
      </c>
      <c r="P648" s="153"/>
      <c r="Q648" s="23" t="s">
        <v>645</v>
      </c>
      <c r="R648" s="153" t="s">
        <v>37</v>
      </c>
      <c r="S648" s="153"/>
      <c r="T648" s="156" t="s">
        <v>86</v>
      </c>
      <c r="U648" s="159">
        <v>1</v>
      </c>
      <c r="V648" s="160">
        <v>1712492.4000000022</v>
      </c>
      <c r="W648" s="160">
        <v>1712492.4000000022</v>
      </c>
      <c r="X648" s="2">
        <f t="shared" si="27"/>
        <v>1917991.4880000027</v>
      </c>
      <c r="Y648" s="161" t="s">
        <v>85</v>
      </c>
      <c r="Z648" s="153">
        <v>2015</v>
      </c>
      <c r="AA648" s="163" t="s">
        <v>644</v>
      </c>
      <c r="AB648" s="163" t="s">
        <v>63</v>
      </c>
      <c r="AC648" s="293"/>
      <c r="AD648" s="293"/>
      <c r="AE648" s="293"/>
      <c r="AF648" s="293"/>
    </row>
    <row r="649" spans="1:32" ht="165.95" customHeight="1">
      <c r="A649" s="254" t="s">
        <v>984</v>
      </c>
      <c r="B649" s="152" t="s">
        <v>56</v>
      </c>
      <c r="C649" s="153" t="s">
        <v>554</v>
      </c>
      <c r="D649" s="153" t="s">
        <v>555</v>
      </c>
      <c r="E649" s="153" t="s">
        <v>556</v>
      </c>
      <c r="F649" s="154" t="s">
        <v>555</v>
      </c>
      <c r="G649" s="153" t="s">
        <v>556</v>
      </c>
      <c r="H649" s="153" t="s">
        <v>557</v>
      </c>
      <c r="I649" s="155" t="s">
        <v>558</v>
      </c>
      <c r="J649" s="253" t="s">
        <v>31</v>
      </c>
      <c r="K649" s="157">
        <v>100</v>
      </c>
      <c r="L649" s="152">
        <v>710000000</v>
      </c>
      <c r="M649" s="152" t="s">
        <v>61</v>
      </c>
      <c r="N649" s="158" t="s">
        <v>100</v>
      </c>
      <c r="O649" s="153" t="s">
        <v>563</v>
      </c>
      <c r="P649" s="153"/>
      <c r="Q649" s="23" t="s">
        <v>645</v>
      </c>
      <c r="R649" s="153" t="s">
        <v>37</v>
      </c>
      <c r="S649" s="153"/>
      <c r="T649" s="156" t="s">
        <v>86</v>
      </c>
      <c r="U649" s="159">
        <v>1</v>
      </c>
      <c r="V649" s="160">
        <v>428123.10000000056</v>
      </c>
      <c r="W649" s="160">
        <v>428123.10000000056</v>
      </c>
      <c r="X649" s="2">
        <f t="shared" si="27"/>
        <v>479497.87200000067</v>
      </c>
      <c r="Y649" s="161" t="s">
        <v>85</v>
      </c>
      <c r="Z649" s="153">
        <v>2015</v>
      </c>
      <c r="AA649" s="163" t="s">
        <v>644</v>
      </c>
      <c r="AB649" s="163" t="s">
        <v>63</v>
      </c>
      <c r="AC649" s="293"/>
      <c r="AD649" s="293"/>
      <c r="AE649" s="293"/>
      <c r="AF649" s="293"/>
    </row>
    <row r="650" spans="1:32" ht="165.95" customHeight="1">
      <c r="A650" s="254" t="s">
        <v>983</v>
      </c>
      <c r="B650" s="152" t="s">
        <v>56</v>
      </c>
      <c r="C650" s="153" t="s">
        <v>554</v>
      </c>
      <c r="D650" s="153" t="s">
        <v>555</v>
      </c>
      <c r="E650" s="153" t="s">
        <v>556</v>
      </c>
      <c r="F650" s="154" t="s">
        <v>555</v>
      </c>
      <c r="G650" s="153" t="s">
        <v>556</v>
      </c>
      <c r="H650" s="153" t="s">
        <v>557</v>
      </c>
      <c r="I650" s="155" t="s">
        <v>558</v>
      </c>
      <c r="J650" s="253" t="s">
        <v>31</v>
      </c>
      <c r="K650" s="157">
        <v>100</v>
      </c>
      <c r="L650" s="152">
        <v>710000000</v>
      </c>
      <c r="M650" s="152" t="s">
        <v>61</v>
      </c>
      <c r="N650" s="158" t="s">
        <v>100</v>
      </c>
      <c r="O650" s="23" t="s">
        <v>420</v>
      </c>
      <c r="P650" s="153"/>
      <c r="Q650" s="23" t="s">
        <v>645</v>
      </c>
      <c r="R650" s="153" t="s">
        <v>37</v>
      </c>
      <c r="S650" s="153"/>
      <c r="T650" s="156" t="s">
        <v>86</v>
      </c>
      <c r="U650" s="159">
        <v>1</v>
      </c>
      <c r="V650" s="160">
        <v>2568738.599999994</v>
      </c>
      <c r="W650" s="160">
        <v>2568738.599999994</v>
      </c>
      <c r="X650" s="2">
        <f t="shared" si="27"/>
        <v>2876987.2319999938</v>
      </c>
      <c r="Y650" s="161" t="s">
        <v>85</v>
      </c>
      <c r="Z650" s="153">
        <v>2015</v>
      </c>
      <c r="AA650" s="163" t="s">
        <v>644</v>
      </c>
      <c r="AB650" s="163" t="s">
        <v>63</v>
      </c>
      <c r="AC650" s="293"/>
      <c r="AD650" s="293"/>
      <c r="AE650" s="293"/>
      <c r="AF650" s="293"/>
    </row>
    <row r="651" spans="1:32" s="274" customFormat="1" ht="165.95" customHeight="1">
      <c r="A651" s="261" t="s">
        <v>1237</v>
      </c>
      <c r="B651" s="389" t="s">
        <v>56</v>
      </c>
      <c r="C651" s="268" t="s">
        <v>456</v>
      </c>
      <c r="D651" s="268" t="s">
        <v>457</v>
      </c>
      <c r="E651" s="268" t="s">
        <v>458</v>
      </c>
      <c r="F651" s="268" t="s">
        <v>459</v>
      </c>
      <c r="G651" s="268" t="s">
        <v>460</v>
      </c>
      <c r="H651" s="268" t="s">
        <v>461</v>
      </c>
      <c r="I651" s="268" t="s">
        <v>462</v>
      </c>
      <c r="J651" s="268" t="s">
        <v>87</v>
      </c>
      <c r="K651" s="390">
        <v>96</v>
      </c>
      <c r="L651" s="389">
        <v>710000000</v>
      </c>
      <c r="M651" s="389" t="s">
        <v>61</v>
      </c>
      <c r="N651" s="391" t="s">
        <v>100</v>
      </c>
      <c r="O651" s="268" t="s">
        <v>517</v>
      </c>
      <c r="P651" s="268"/>
      <c r="Q651" s="268" t="s">
        <v>525</v>
      </c>
      <c r="R651" s="268" t="s">
        <v>399</v>
      </c>
      <c r="S651" s="268"/>
      <c r="T651" s="392" t="s">
        <v>86</v>
      </c>
      <c r="U651" s="393">
        <v>1</v>
      </c>
      <c r="V651" s="394">
        <v>206209311.36000001</v>
      </c>
      <c r="W651" s="394">
        <v>0</v>
      </c>
      <c r="X651" s="444">
        <f t="shared" si="27"/>
        <v>0</v>
      </c>
      <c r="Y651" s="268" t="s">
        <v>85</v>
      </c>
      <c r="Z651" s="268">
        <v>2015</v>
      </c>
      <c r="AA651" s="395"/>
      <c r="AB651" s="268" t="s">
        <v>489</v>
      </c>
      <c r="AC651" s="298"/>
      <c r="AD651" s="298"/>
      <c r="AE651" s="298"/>
      <c r="AF651" s="298"/>
    </row>
    <row r="652" spans="1:32" s="274" customFormat="1" ht="165.95" customHeight="1">
      <c r="A652" s="261" t="s">
        <v>1246</v>
      </c>
      <c r="B652" s="389" t="s">
        <v>56</v>
      </c>
      <c r="C652" s="268" t="s">
        <v>456</v>
      </c>
      <c r="D652" s="268" t="s">
        <v>457</v>
      </c>
      <c r="E652" s="268" t="s">
        <v>458</v>
      </c>
      <c r="F652" s="268" t="s">
        <v>459</v>
      </c>
      <c r="G652" s="268" t="s">
        <v>460</v>
      </c>
      <c r="H652" s="268" t="s">
        <v>463</v>
      </c>
      <c r="I652" s="268" t="s">
        <v>464</v>
      </c>
      <c r="J652" s="268" t="s">
        <v>87</v>
      </c>
      <c r="K652" s="390">
        <v>96</v>
      </c>
      <c r="L652" s="389">
        <v>710000000</v>
      </c>
      <c r="M652" s="389" t="s">
        <v>61</v>
      </c>
      <c r="N652" s="391" t="s">
        <v>100</v>
      </c>
      <c r="O652" s="268" t="s">
        <v>518</v>
      </c>
      <c r="P652" s="268"/>
      <c r="Q652" s="268" t="s">
        <v>525</v>
      </c>
      <c r="R652" s="268" t="s">
        <v>399</v>
      </c>
      <c r="S652" s="268"/>
      <c r="T652" s="392" t="s">
        <v>86</v>
      </c>
      <c r="U652" s="393">
        <v>1</v>
      </c>
      <c r="V652" s="394">
        <v>58326595.68</v>
      </c>
      <c r="W652" s="394">
        <v>0</v>
      </c>
      <c r="X652" s="444">
        <f t="shared" si="27"/>
        <v>0</v>
      </c>
      <c r="Y652" s="268" t="s">
        <v>85</v>
      </c>
      <c r="Z652" s="268">
        <v>2015</v>
      </c>
      <c r="AA652" s="395"/>
      <c r="AB652" s="268" t="s">
        <v>489</v>
      </c>
      <c r="AC652" s="298"/>
      <c r="AD652" s="298"/>
      <c r="AE652" s="298"/>
      <c r="AF652" s="298"/>
    </row>
    <row r="653" spans="1:32" s="274" customFormat="1" ht="165.95" customHeight="1">
      <c r="A653" s="261" t="s">
        <v>1256</v>
      </c>
      <c r="B653" s="389" t="s">
        <v>56</v>
      </c>
      <c r="C653" s="268" t="s">
        <v>456</v>
      </c>
      <c r="D653" s="268" t="s">
        <v>457</v>
      </c>
      <c r="E653" s="268" t="s">
        <v>458</v>
      </c>
      <c r="F653" s="268" t="s">
        <v>459</v>
      </c>
      <c r="G653" s="268" t="s">
        <v>460</v>
      </c>
      <c r="H653" s="268" t="s">
        <v>465</v>
      </c>
      <c r="I653" s="268" t="s">
        <v>466</v>
      </c>
      <c r="J653" s="268" t="s">
        <v>87</v>
      </c>
      <c r="K653" s="390">
        <v>96</v>
      </c>
      <c r="L653" s="389">
        <v>710000000</v>
      </c>
      <c r="M653" s="389" t="s">
        <v>61</v>
      </c>
      <c r="N653" s="391" t="s">
        <v>100</v>
      </c>
      <c r="O653" s="268" t="s">
        <v>519</v>
      </c>
      <c r="P653" s="268"/>
      <c r="Q653" s="268" t="s">
        <v>525</v>
      </c>
      <c r="R653" s="268" t="s">
        <v>399</v>
      </c>
      <c r="S653" s="268"/>
      <c r="T653" s="392" t="s">
        <v>86</v>
      </c>
      <c r="U653" s="393">
        <v>1</v>
      </c>
      <c r="V653" s="394">
        <v>29221067.760000002</v>
      </c>
      <c r="W653" s="394">
        <v>0</v>
      </c>
      <c r="X653" s="444">
        <f t="shared" si="27"/>
        <v>0</v>
      </c>
      <c r="Y653" s="268" t="s">
        <v>85</v>
      </c>
      <c r="Z653" s="268">
        <v>2015</v>
      </c>
      <c r="AA653" s="395"/>
      <c r="AB653" s="268" t="s">
        <v>489</v>
      </c>
      <c r="AC653" s="298"/>
      <c r="AD653" s="298"/>
      <c r="AE653" s="298"/>
      <c r="AF653" s="298"/>
    </row>
    <row r="654" spans="1:32" s="274" customFormat="1" ht="165.95" customHeight="1">
      <c r="A654" s="261" t="s">
        <v>1260</v>
      </c>
      <c r="B654" s="389" t="s">
        <v>56</v>
      </c>
      <c r="C654" s="268" t="s">
        <v>456</v>
      </c>
      <c r="D654" s="268" t="s">
        <v>457</v>
      </c>
      <c r="E654" s="268" t="s">
        <v>458</v>
      </c>
      <c r="F654" s="268" t="s">
        <v>459</v>
      </c>
      <c r="G654" s="268" t="s">
        <v>460</v>
      </c>
      <c r="H654" s="268" t="s">
        <v>467</v>
      </c>
      <c r="I654" s="268" t="s">
        <v>468</v>
      </c>
      <c r="J654" s="268" t="s">
        <v>87</v>
      </c>
      <c r="K654" s="390">
        <v>96</v>
      </c>
      <c r="L654" s="389">
        <v>710000000</v>
      </c>
      <c r="M654" s="389" t="s">
        <v>61</v>
      </c>
      <c r="N654" s="391" t="s">
        <v>100</v>
      </c>
      <c r="O654" s="268" t="s">
        <v>520</v>
      </c>
      <c r="P654" s="268"/>
      <c r="Q654" s="268" t="s">
        <v>525</v>
      </c>
      <c r="R654" s="268" t="s">
        <v>399</v>
      </c>
      <c r="S654" s="268"/>
      <c r="T654" s="392" t="s">
        <v>86</v>
      </c>
      <c r="U654" s="393">
        <v>1</v>
      </c>
      <c r="V654" s="394">
        <v>3578316</v>
      </c>
      <c r="W654" s="394">
        <v>0</v>
      </c>
      <c r="X654" s="444">
        <f t="shared" si="27"/>
        <v>0</v>
      </c>
      <c r="Y654" s="268" t="s">
        <v>85</v>
      </c>
      <c r="Z654" s="268">
        <v>2015</v>
      </c>
      <c r="AA654" s="395"/>
      <c r="AB654" s="268" t="s">
        <v>489</v>
      </c>
      <c r="AC654" s="298"/>
      <c r="AD654" s="298"/>
      <c r="AE654" s="298"/>
      <c r="AF654" s="298"/>
    </row>
    <row r="655" spans="1:32" s="274" customFormat="1" ht="165.95" customHeight="1">
      <c r="A655" s="261" t="s">
        <v>1486</v>
      </c>
      <c r="B655" s="389" t="s">
        <v>56</v>
      </c>
      <c r="C655" s="268" t="s">
        <v>456</v>
      </c>
      <c r="D655" s="268" t="s">
        <v>457</v>
      </c>
      <c r="E655" s="268" t="s">
        <v>458</v>
      </c>
      <c r="F655" s="268" t="s">
        <v>459</v>
      </c>
      <c r="G655" s="268" t="s">
        <v>460</v>
      </c>
      <c r="H655" s="268" t="s">
        <v>469</v>
      </c>
      <c r="I655" s="268" t="s">
        <v>470</v>
      </c>
      <c r="J655" s="268" t="s">
        <v>87</v>
      </c>
      <c r="K655" s="390">
        <v>96</v>
      </c>
      <c r="L655" s="389">
        <v>710000000</v>
      </c>
      <c r="M655" s="389" t="s">
        <v>61</v>
      </c>
      <c r="N655" s="391" t="s">
        <v>100</v>
      </c>
      <c r="O655" s="268" t="s">
        <v>521</v>
      </c>
      <c r="P655" s="268"/>
      <c r="Q655" s="268" t="s">
        <v>525</v>
      </c>
      <c r="R655" s="268" t="s">
        <v>399</v>
      </c>
      <c r="S655" s="268"/>
      <c r="T655" s="392" t="s">
        <v>86</v>
      </c>
      <c r="U655" s="393">
        <v>1</v>
      </c>
      <c r="V655" s="394">
        <v>50797307.880000003</v>
      </c>
      <c r="W655" s="394">
        <v>0</v>
      </c>
      <c r="X655" s="444">
        <f t="shared" si="27"/>
        <v>0</v>
      </c>
      <c r="Y655" s="268" t="s">
        <v>85</v>
      </c>
      <c r="Z655" s="268">
        <v>2015</v>
      </c>
      <c r="AA655" s="395"/>
      <c r="AB655" s="268" t="s">
        <v>489</v>
      </c>
      <c r="AC655" s="298"/>
      <c r="AD655" s="298"/>
      <c r="AE655" s="298"/>
      <c r="AF655" s="298"/>
    </row>
    <row r="656" spans="1:32" s="274" customFormat="1" ht="165.95" customHeight="1">
      <c r="A656" s="261" t="s">
        <v>1489</v>
      </c>
      <c r="B656" s="389" t="s">
        <v>56</v>
      </c>
      <c r="C656" s="268" t="s">
        <v>456</v>
      </c>
      <c r="D656" s="268" t="s">
        <v>457</v>
      </c>
      <c r="E656" s="268" t="s">
        <v>458</v>
      </c>
      <c r="F656" s="268" t="s">
        <v>459</v>
      </c>
      <c r="G656" s="268" t="s">
        <v>460</v>
      </c>
      <c r="H656" s="268" t="s">
        <v>471</v>
      </c>
      <c r="I656" s="268" t="s">
        <v>472</v>
      </c>
      <c r="J656" s="268" t="s">
        <v>87</v>
      </c>
      <c r="K656" s="390">
        <v>96</v>
      </c>
      <c r="L656" s="389">
        <v>710000000</v>
      </c>
      <c r="M656" s="389" t="s">
        <v>61</v>
      </c>
      <c r="N656" s="391" t="s">
        <v>100</v>
      </c>
      <c r="O656" s="268" t="s">
        <v>420</v>
      </c>
      <c r="P656" s="268"/>
      <c r="Q656" s="268" t="s">
        <v>525</v>
      </c>
      <c r="R656" s="268" t="s">
        <v>399</v>
      </c>
      <c r="S656" s="268"/>
      <c r="T656" s="392" t="s">
        <v>86</v>
      </c>
      <c r="U656" s="393">
        <v>1</v>
      </c>
      <c r="V656" s="394">
        <v>3279240</v>
      </c>
      <c r="W656" s="394">
        <v>0</v>
      </c>
      <c r="X656" s="444">
        <f t="shared" si="27"/>
        <v>0</v>
      </c>
      <c r="Y656" s="268" t="s">
        <v>85</v>
      </c>
      <c r="Z656" s="268">
        <v>2015</v>
      </c>
      <c r="AA656" s="268"/>
      <c r="AB656" s="268" t="s">
        <v>489</v>
      </c>
      <c r="AC656" s="298"/>
      <c r="AD656" s="298"/>
      <c r="AE656" s="298"/>
      <c r="AF656" s="298"/>
    </row>
    <row r="657" spans="1:41" s="427" customFormat="1" ht="165.95" customHeight="1">
      <c r="A657" s="396" t="s">
        <v>1490</v>
      </c>
      <c r="B657" s="347" t="s">
        <v>56</v>
      </c>
      <c r="C657" s="315" t="s">
        <v>1238</v>
      </c>
      <c r="D657" s="315" t="s">
        <v>1239</v>
      </c>
      <c r="E657" s="315" t="s">
        <v>1240</v>
      </c>
      <c r="F657" s="315" t="s">
        <v>1241</v>
      </c>
      <c r="G657" s="315" t="s">
        <v>1242</v>
      </c>
      <c r="H657" s="315" t="s">
        <v>1241</v>
      </c>
      <c r="I657" s="315" t="s">
        <v>1242</v>
      </c>
      <c r="J657" s="315" t="s">
        <v>31</v>
      </c>
      <c r="K657" s="315">
        <v>100</v>
      </c>
      <c r="L657" s="347">
        <v>710000000</v>
      </c>
      <c r="M657" s="347" t="s">
        <v>61</v>
      </c>
      <c r="N657" s="423" t="s">
        <v>624</v>
      </c>
      <c r="O657" s="347" t="s">
        <v>61</v>
      </c>
      <c r="P657" s="315"/>
      <c r="Q657" s="315" t="s">
        <v>1243</v>
      </c>
      <c r="R657" s="315" t="s">
        <v>1244</v>
      </c>
      <c r="S657" s="315"/>
      <c r="T657" s="315" t="s">
        <v>86</v>
      </c>
      <c r="U657" s="315">
        <v>1</v>
      </c>
      <c r="V657" s="424">
        <v>3400000</v>
      </c>
      <c r="W657" s="424">
        <v>3400000</v>
      </c>
      <c r="X657" s="2">
        <f t="shared" si="27"/>
        <v>3808000.0000000005</v>
      </c>
      <c r="Y657" s="425" t="s">
        <v>213</v>
      </c>
      <c r="Z657" s="315">
        <v>2015</v>
      </c>
      <c r="AA657" s="346" t="s">
        <v>505</v>
      </c>
      <c r="AB657" s="315" t="s">
        <v>1245</v>
      </c>
      <c r="AC657" s="426"/>
      <c r="AD657" s="426"/>
      <c r="AE657" s="426"/>
      <c r="AF657" s="426"/>
    </row>
    <row r="658" spans="1:41" s="276" customFormat="1" ht="165.95" customHeight="1">
      <c r="A658" s="396" t="s">
        <v>1491</v>
      </c>
      <c r="B658" s="334" t="s">
        <v>179</v>
      </c>
      <c r="C658" s="334" t="s">
        <v>1247</v>
      </c>
      <c r="D658" s="334" t="s">
        <v>1248</v>
      </c>
      <c r="E658" s="334" t="s">
        <v>1249</v>
      </c>
      <c r="F658" s="334" t="s">
        <v>1248</v>
      </c>
      <c r="G658" s="334" t="s">
        <v>1249</v>
      </c>
      <c r="H658" s="334" t="s">
        <v>1250</v>
      </c>
      <c r="I658" s="334" t="s">
        <v>1251</v>
      </c>
      <c r="J658" s="304" t="s">
        <v>87</v>
      </c>
      <c r="K658" s="304">
        <v>100</v>
      </c>
      <c r="L658" s="323" t="s">
        <v>1252</v>
      </c>
      <c r="M658" s="323" t="s">
        <v>1253</v>
      </c>
      <c r="N658" s="323" t="s">
        <v>1254</v>
      </c>
      <c r="O658" s="323" t="s">
        <v>1253</v>
      </c>
      <c r="P658" s="428"/>
      <c r="Q658" s="315" t="s">
        <v>1243</v>
      </c>
      <c r="R658" s="314" t="s">
        <v>1255</v>
      </c>
      <c r="S658" s="429"/>
      <c r="T658" s="334" t="s">
        <v>86</v>
      </c>
      <c r="U658" s="339">
        <v>1</v>
      </c>
      <c r="V658" s="430">
        <v>12540900</v>
      </c>
      <c r="W658" s="430">
        <v>12540900</v>
      </c>
      <c r="X658" s="2">
        <f t="shared" si="27"/>
        <v>14045808.000000002</v>
      </c>
      <c r="Y658" s="275" t="s">
        <v>85</v>
      </c>
      <c r="Z658" s="342">
        <v>2015</v>
      </c>
      <c r="AA658" s="431"/>
      <c r="AB658" s="342" t="s">
        <v>278</v>
      </c>
      <c r="AC658" s="431"/>
      <c r="AD658" s="431"/>
      <c r="AE658" s="431"/>
      <c r="AF658" s="431"/>
      <c r="AG658" s="432"/>
      <c r="AH658" s="432"/>
      <c r="AI658" s="432"/>
      <c r="AJ658" s="432"/>
      <c r="AK658" s="432"/>
      <c r="AL658" s="432"/>
      <c r="AM658" s="432"/>
      <c r="AN658" s="432"/>
      <c r="AO658" s="432"/>
    </row>
    <row r="659" spans="1:41" s="276" customFormat="1" ht="165.95" customHeight="1">
      <c r="A659" s="396" t="s">
        <v>1493</v>
      </c>
      <c r="B659" s="334" t="s">
        <v>179</v>
      </c>
      <c r="C659" s="334" t="s">
        <v>1247</v>
      </c>
      <c r="D659" s="334" t="s">
        <v>1248</v>
      </c>
      <c r="E659" s="334" t="s">
        <v>1249</v>
      </c>
      <c r="F659" s="334" t="s">
        <v>1248</v>
      </c>
      <c r="G659" s="334" t="s">
        <v>1249</v>
      </c>
      <c r="H659" s="334" t="s">
        <v>1257</v>
      </c>
      <c r="I659" s="334" t="s">
        <v>1258</v>
      </c>
      <c r="J659" s="304" t="s">
        <v>87</v>
      </c>
      <c r="K659" s="304">
        <v>100</v>
      </c>
      <c r="L659" s="323" t="s">
        <v>1252</v>
      </c>
      <c r="M659" s="323" t="s">
        <v>1253</v>
      </c>
      <c r="N659" s="323" t="s">
        <v>1254</v>
      </c>
      <c r="O659" s="323" t="s">
        <v>1253</v>
      </c>
      <c r="P659" s="323"/>
      <c r="Q659" s="315" t="s">
        <v>1243</v>
      </c>
      <c r="R659" s="314" t="s">
        <v>1255</v>
      </c>
      <c r="S659" s="334"/>
      <c r="T659" s="334" t="s">
        <v>86</v>
      </c>
      <c r="U659" s="339" t="s">
        <v>1259</v>
      </c>
      <c r="V659" s="430">
        <v>2949720</v>
      </c>
      <c r="W659" s="430">
        <v>2949720</v>
      </c>
      <c r="X659" s="2">
        <f t="shared" si="27"/>
        <v>3303686.4000000004</v>
      </c>
      <c r="Y659" s="275" t="s">
        <v>85</v>
      </c>
      <c r="Z659" s="342">
        <v>2015</v>
      </c>
      <c r="AA659" s="431" t="s">
        <v>625</v>
      </c>
      <c r="AB659" s="342" t="s">
        <v>278</v>
      </c>
      <c r="AC659" s="431"/>
      <c r="AD659" s="431"/>
      <c r="AE659" s="431"/>
      <c r="AF659" s="431"/>
      <c r="AG659" s="432"/>
      <c r="AH659" s="432"/>
      <c r="AI659" s="432"/>
      <c r="AJ659" s="432"/>
      <c r="AK659" s="432"/>
      <c r="AL659" s="432"/>
      <c r="AM659" s="432"/>
      <c r="AN659" s="432"/>
      <c r="AO659" s="432"/>
    </row>
    <row r="660" spans="1:41" s="276" customFormat="1" ht="165.95" customHeight="1">
      <c r="A660" s="396" t="s">
        <v>1494</v>
      </c>
      <c r="B660" s="334" t="s">
        <v>179</v>
      </c>
      <c r="C660" s="334" t="s">
        <v>1261</v>
      </c>
      <c r="D660" s="334" t="s">
        <v>1262</v>
      </c>
      <c r="E660" s="334" t="s">
        <v>1263</v>
      </c>
      <c r="F660" s="334" t="s">
        <v>1262</v>
      </c>
      <c r="G660" s="334" t="s">
        <v>1263</v>
      </c>
      <c r="H660" s="334" t="s">
        <v>1264</v>
      </c>
      <c r="I660" s="334" t="s">
        <v>1265</v>
      </c>
      <c r="J660" s="304" t="s">
        <v>87</v>
      </c>
      <c r="K660" s="304">
        <v>100</v>
      </c>
      <c r="L660" s="323" t="s">
        <v>1252</v>
      </c>
      <c r="M660" s="323" t="s">
        <v>1253</v>
      </c>
      <c r="N660" s="323" t="s">
        <v>1254</v>
      </c>
      <c r="O660" s="323" t="s">
        <v>1253</v>
      </c>
      <c r="P660" s="323"/>
      <c r="Q660" s="315" t="s">
        <v>1243</v>
      </c>
      <c r="R660" s="314" t="s">
        <v>1255</v>
      </c>
      <c r="S660" s="334"/>
      <c r="T660" s="334" t="s">
        <v>86</v>
      </c>
      <c r="U660" s="339">
        <v>1</v>
      </c>
      <c r="V660" s="433">
        <v>9259878</v>
      </c>
      <c r="W660" s="433">
        <v>9259878</v>
      </c>
      <c r="X660" s="2">
        <f t="shared" si="27"/>
        <v>10371063.360000001</v>
      </c>
      <c r="Y660" s="275" t="s">
        <v>85</v>
      </c>
      <c r="Z660" s="342">
        <v>2015</v>
      </c>
      <c r="AA660" s="431" t="s">
        <v>625</v>
      </c>
      <c r="AB660" s="342" t="s">
        <v>278</v>
      </c>
      <c r="AC660" s="431"/>
      <c r="AD660" s="431"/>
      <c r="AE660" s="431"/>
      <c r="AF660" s="431"/>
      <c r="AG660" s="432"/>
      <c r="AH660" s="432"/>
      <c r="AI660" s="432"/>
      <c r="AJ660" s="432"/>
      <c r="AK660" s="432"/>
      <c r="AL660" s="432"/>
      <c r="AM660" s="432"/>
      <c r="AN660" s="432"/>
      <c r="AO660" s="432"/>
    </row>
    <row r="661" spans="1:41" s="51" customFormat="1" ht="165.95" customHeight="1">
      <c r="A661" s="396" t="s">
        <v>1495</v>
      </c>
      <c r="B661" s="347" t="s">
        <v>56</v>
      </c>
      <c r="C661" s="304" t="s">
        <v>554</v>
      </c>
      <c r="D661" s="304" t="s">
        <v>555</v>
      </c>
      <c r="E661" s="304" t="s">
        <v>556</v>
      </c>
      <c r="F661" s="368" t="s">
        <v>555</v>
      </c>
      <c r="G661" s="304" t="s">
        <v>556</v>
      </c>
      <c r="H661" s="304" t="s">
        <v>557</v>
      </c>
      <c r="I661" s="440" t="s">
        <v>1539</v>
      </c>
      <c r="J661" s="345" t="s">
        <v>31</v>
      </c>
      <c r="K661" s="343">
        <v>100</v>
      </c>
      <c r="L661" s="347">
        <v>710000000</v>
      </c>
      <c r="M661" s="347" t="s">
        <v>61</v>
      </c>
      <c r="N661" s="333" t="s">
        <v>1487</v>
      </c>
      <c r="O661" s="304" t="s">
        <v>559</v>
      </c>
      <c r="P661" s="304"/>
      <c r="Q661" s="344" t="s">
        <v>1488</v>
      </c>
      <c r="R661" s="304" t="s">
        <v>37</v>
      </c>
      <c r="S661" s="304"/>
      <c r="T661" s="345" t="s">
        <v>86</v>
      </c>
      <c r="U661" s="341">
        <v>1</v>
      </c>
      <c r="V661" s="435">
        <v>15081193.619999999</v>
      </c>
      <c r="W661" s="435">
        <v>15081193.619999999</v>
      </c>
      <c r="X661" s="2">
        <f t="shared" si="27"/>
        <v>16890936.854400001</v>
      </c>
      <c r="Y661" s="275" t="s">
        <v>85</v>
      </c>
      <c r="Z661" s="304">
        <v>2015</v>
      </c>
      <c r="AA661" s="346" t="s">
        <v>644</v>
      </c>
      <c r="AB661" s="371" t="s">
        <v>63</v>
      </c>
      <c r="AC661" s="436"/>
      <c r="AD661" s="436"/>
      <c r="AE661" s="436"/>
      <c r="AF661" s="436"/>
    </row>
    <row r="662" spans="1:41" s="51" customFormat="1" ht="165.95" customHeight="1">
      <c r="A662" s="396" t="s">
        <v>1496</v>
      </c>
      <c r="B662" s="347" t="s">
        <v>56</v>
      </c>
      <c r="C662" s="304" t="s">
        <v>554</v>
      </c>
      <c r="D662" s="304" t="s">
        <v>555</v>
      </c>
      <c r="E662" s="304" t="s">
        <v>556</v>
      </c>
      <c r="F662" s="368" t="s">
        <v>555</v>
      </c>
      <c r="G662" s="304" t="s">
        <v>556</v>
      </c>
      <c r="H662" s="304" t="s">
        <v>557</v>
      </c>
      <c r="I662" s="440" t="s">
        <v>1539</v>
      </c>
      <c r="J662" s="345" t="s">
        <v>31</v>
      </c>
      <c r="K662" s="343">
        <v>100</v>
      </c>
      <c r="L662" s="347">
        <v>710000000</v>
      </c>
      <c r="M662" s="347" t="s">
        <v>61</v>
      </c>
      <c r="N662" s="333" t="s">
        <v>1487</v>
      </c>
      <c r="O662" s="344" t="s">
        <v>527</v>
      </c>
      <c r="P662" s="304"/>
      <c r="Q662" s="344" t="s">
        <v>1488</v>
      </c>
      <c r="R662" s="304" t="s">
        <v>37</v>
      </c>
      <c r="S662" s="304"/>
      <c r="T662" s="345" t="s">
        <v>86</v>
      </c>
      <c r="U662" s="341">
        <v>1</v>
      </c>
      <c r="V662" s="435">
        <v>18934301.52</v>
      </c>
      <c r="W662" s="435">
        <v>18934301.52</v>
      </c>
      <c r="X662" s="2">
        <f t="shared" si="27"/>
        <v>21206417.702400003</v>
      </c>
      <c r="Y662" s="275" t="s">
        <v>85</v>
      </c>
      <c r="Z662" s="304">
        <v>2015</v>
      </c>
      <c r="AA662" s="346" t="s">
        <v>644</v>
      </c>
      <c r="AB662" s="371" t="s">
        <v>63</v>
      </c>
      <c r="AC662" s="436"/>
      <c r="AD662" s="436"/>
      <c r="AE662" s="436"/>
      <c r="AF662" s="436"/>
    </row>
    <row r="663" spans="1:41" s="51" customFormat="1" ht="165.95" customHeight="1">
      <c r="A663" s="396" t="s">
        <v>1497</v>
      </c>
      <c r="B663" s="347" t="s">
        <v>56</v>
      </c>
      <c r="C663" s="304" t="s">
        <v>554</v>
      </c>
      <c r="D663" s="304" t="s">
        <v>555</v>
      </c>
      <c r="E663" s="304" t="s">
        <v>556</v>
      </c>
      <c r="F663" s="368" t="s">
        <v>555</v>
      </c>
      <c r="G663" s="304" t="s">
        <v>556</v>
      </c>
      <c r="H663" s="304" t="s">
        <v>557</v>
      </c>
      <c r="I663" s="434" t="s">
        <v>558</v>
      </c>
      <c r="J663" s="345" t="s">
        <v>31</v>
      </c>
      <c r="K663" s="343">
        <v>100</v>
      </c>
      <c r="L663" s="347">
        <v>710000000</v>
      </c>
      <c r="M663" s="347" t="s">
        <v>61</v>
      </c>
      <c r="N663" s="333" t="s">
        <v>1487</v>
      </c>
      <c r="O663" s="304" t="s">
        <v>560</v>
      </c>
      <c r="P663" s="304"/>
      <c r="Q663" s="344" t="s">
        <v>1488</v>
      </c>
      <c r="R663" s="304" t="s">
        <v>37</v>
      </c>
      <c r="S663" s="304"/>
      <c r="T663" s="345" t="s">
        <v>86</v>
      </c>
      <c r="U663" s="341">
        <v>1</v>
      </c>
      <c r="V663" s="435">
        <v>25388443.059999999</v>
      </c>
      <c r="W663" s="435">
        <v>25388443.059999999</v>
      </c>
      <c r="X663" s="2">
        <f t="shared" si="27"/>
        <v>28435056.227200001</v>
      </c>
      <c r="Y663" s="275" t="s">
        <v>85</v>
      </c>
      <c r="Z663" s="304">
        <v>2015</v>
      </c>
      <c r="AA663" s="346" t="s">
        <v>644</v>
      </c>
      <c r="AB663" s="371" t="s">
        <v>63</v>
      </c>
      <c r="AC663" s="436"/>
      <c r="AD663" s="436"/>
      <c r="AE663" s="436"/>
      <c r="AF663" s="436"/>
    </row>
    <row r="664" spans="1:41" s="51" customFormat="1" ht="165.95" customHeight="1">
      <c r="A664" s="396" t="s">
        <v>1498</v>
      </c>
      <c r="B664" s="347" t="s">
        <v>56</v>
      </c>
      <c r="C664" s="304" t="s">
        <v>554</v>
      </c>
      <c r="D664" s="304" t="s">
        <v>555</v>
      </c>
      <c r="E664" s="304" t="s">
        <v>556</v>
      </c>
      <c r="F664" s="368" t="s">
        <v>555</v>
      </c>
      <c r="G664" s="304" t="s">
        <v>556</v>
      </c>
      <c r="H664" s="304" t="s">
        <v>557</v>
      </c>
      <c r="I664" s="434" t="s">
        <v>558</v>
      </c>
      <c r="J664" s="345" t="s">
        <v>31</v>
      </c>
      <c r="K664" s="343">
        <v>100</v>
      </c>
      <c r="L664" s="347">
        <v>710000000</v>
      </c>
      <c r="M664" s="347" t="s">
        <v>61</v>
      </c>
      <c r="N664" s="333" t="s">
        <v>1487</v>
      </c>
      <c r="O664" s="304" t="s">
        <v>1492</v>
      </c>
      <c r="P664" s="304"/>
      <c r="Q664" s="344" t="s">
        <v>1488</v>
      </c>
      <c r="R664" s="304" t="s">
        <v>37</v>
      </c>
      <c r="S664" s="304"/>
      <c r="T664" s="345" t="s">
        <v>86</v>
      </c>
      <c r="U664" s="341">
        <v>1</v>
      </c>
      <c r="V664" s="435">
        <v>19378572.140000001</v>
      </c>
      <c r="W664" s="435">
        <v>19378572.140000001</v>
      </c>
      <c r="X664" s="2">
        <f t="shared" si="27"/>
        <v>21704000.796800002</v>
      </c>
      <c r="Y664" s="275" t="s">
        <v>85</v>
      </c>
      <c r="Z664" s="304">
        <v>2015</v>
      </c>
      <c r="AA664" s="346" t="s">
        <v>644</v>
      </c>
      <c r="AB664" s="371" t="s">
        <v>63</v>
      </c>
      <c r="AC664" s="436"/>
      <c r="AD664" s="436"/>
      <c r="AE664" s="436"/>
      <c r="AF664" s="436"/>
    </row>
    <row r="665" spans="1:41" s="51" customFormat="1" ht="165.95" customHeight="1">
      <c r="A665" s="396" t="s">
        <v>1516</v>
      </c>
      <c r="B665" s="347" t="s">
        <v>56</v>
      </c>
      <c r="C665" s="304" t="s">
        <v>554</v>
      </c>
      <c r="D665" s="304" t="s">
        <v>555</v>
      </c>
      <c r="E665" s="304" t="s">
        <v>556</v>
      </c>
      <c r="F665" s="368" t="s">
        <v>555</v>
      </c>
      <c r="G665" s="304" t="s">
        <v>556</v>
      </c>
      <c r="H665" s="304" t="s">
        <v>557</v>
      </c>
      <c r="I665" s="434" t="s">
        <v>558</v>
      </c>
      <c r="J665" s="345" t="s">
        <v>31</v>
      </c>
      <c r="K665" s="343">
        <v>100</v>
      </c>
      <c r="L665" s="347">
        <v>710000000</v>
      </c>
      <c r="M665" s="347" t="s">
        <v>61</v>
      </c>
      <c r="N665" s="333" t="s">
        <v>1487</v>
      </c>
      <c r="O665" s="437" t="s">
        <v>317</v>
      </c>
      <c r="P665" s="304"/>
      <c r="Q665" s="344" t="s">
        <v>1488</v>
      </c>
      <c r="R665" s="304" t="s">
        <v>37</v>
      </c>
      <c r="S665" s="304"/>
      <c r="T665" s="345" t="s">
        <v>86</v>
      </c>
      <c r="U665" s="341">
        <v>1</v>
      </c>
      <c r="V665" s="435">
        <v>1712492.4</v>
      </c>
      <c r="W665" s="435">
        <v>1712492.4</v>
      </c>
      <c r="X665" s="2">
        <f t="shared" si="27"/>
        <v>1917991.4880000001</v>
      </c>
      <c r="Y665" s="275" t="s">
        <v>85</v>
      </c>
      <c r="Z665" s="304">
        <v>2015</v>
      </c>
      <c r="AA665" s="346" t="s">
        <v>644</v>
      </c>
      <c r="AB665" s="371" t="s">
        <v>63</v>
      </c>
      <c r="AC665" s="436"/>
      <c r="AD665" s="436"/>
      <c r="AE665" s="436"/>
      <c r="AF665" s="436"/>
    </row>
    <row r="666" spans="1:41" s="51" customFormat="1" ht="165.95" customHeight="1">
      <c r="A666" s="396" t="s">
        <v>1524</v>
      </c>
      <c r="B666" s="347" t="s">
        <v>56</v>
      </c>
      <c r="C666" s="304" t="s">
        <v>554</v>
      </c>
      <c r="D666" s="304" t="s">
        <v>555</v>
      </c>
      <c r="E666" s="304" t="s">
        <v>556</v>
      </c>
      <c r="F666" s="368" t="s">
        <v>555</v>
      </c>
      <c r="G666" s="304" t="s">
        <v>556</v>
      </c>
      <c r="H666" s="304" t="s">
        <v>557</v>
      </c>
      <c r="I666" s="434" t="s">
        <v>558</v>
      </c>
      <c r="J666" s="345" t="s">
        <v>31</v>
      </c>
      <c r="K666" s="343">
        <v>100</v>
      </c>
      <c r="L666" s="347">
        <v>710000000</v>
      </c>
      <c r="M666" s="347" t="s">
        <v>61</v>
      </c>
      <c r="N666" s="333" t="s">
        <v>1487</v>
      </c>
      <c r="O666" s="438" t="s">
        <v>255</v>
      </c>
      <c r="P666" s="304"/>
      <c r="Q666" s="344" t="s">
        <v>1488</v>
      </c>
      <c r="R666" s="304" t="s">
        <v>37</v>
      </c>
      <c r="S666" s="304"/>
      <c r="T666" s="345" t="s">
        <v>86</v>
      </c>
      <c r="U666" s="341">
        <v>1</v>
      </c>
      <c r="V666" s="439">
        <v>3013009.22</v>
      </c>
      <c r="W666" s="439">
        <v>3013009.22</v>
      </c>
      <c r="X666" s="2">
        <f t="shared" si="27"/>
        <v>3374570.3264000006</v>
      </c>
      <c r="Y666" s="275" t="s">
        <v>85</v>
      </c>
      <c r="Z666" s="304">
        <v>2015</v>
      </c>
      <c r="AA666" s="346" t="s">
        <v>644</v>
      </c>
      <c r="AB666" s="371" t="s">
        <v>63</v>
      </c>
      <c r="AC666" s="436"/>
      <c r="AD666" s="436"/>
      <c r="AE666" s="436"/>
      <c r="AF666" s="436"/>
    </row>
    <row r="667" spans="1:41" s="51" customFormat="1" ht="165.95" customHeight="1">
      <c r="A667" s="396" t="s">
        <v>1533</v>
      </c>
      <c r="B667" s="347" t="s">
        <v>56</v>
      </c>
      <c r="C667" s="304" t="s">
        <v>554</v>
      </c>
      <c r="D667" s="304" t="s">
        <v>555</v>
      </c>
      <c r="E667" s="304" t="s">
        <v>556</v>
      </c>
      <c r="F667" s="368" t="s">
        <v>555</v>
      </c>
      <c r="G667" s="304" t="s">
        <v>556</v>
      </c>
      <c r="H667" s="304" t="s">
        <v>557</v>
      </c>
      <c r="I667" s="434" t="s">
        <v>558</v>
      </c>
      <c r="J667" s="345" t="s">
        <v>31</v>
      </c>
      <c r="K667" s="343">
        <v>100</v>
      </c>
      <c r="L667" s="347">
        <v>710000000</v>
      </c>
      <c r="M667" s="347" t="s">
        <v>61</v>
      </c>
      <c r="N667" s="333" t="s">
        <v>1487</v>
      </c>
      <c r="O667" s="438" t="s">
        <v>526</v>
      </c>
      <c r="P667" s="304"/>
      <c r="Q667" s="344" t="s">
        <v>1488</v>
      </c>
      <c r="R667" s="304" t="s">
        <v>37</v>
      </c>
      <c r="S667" s="304"/>
      <c r="T667" s="345" t="s">
        <v>86</v>
      </c>
      <c r="U667" s="341">
        <v>1</v>
      </c>
      <c r="V667" s="439">
        <v>11623913.779999999</v>
      </c>
      <c r="W667" s="439">
        <v>11623913.779999999</v>
      </c>
      <c r="X667" s="2">
        <f t="shared" si="27"/>
        <v>13018783.433600001</v>
      </c>
      <c r="Y667" s="275" t="s">
        <v>85</v>
      </c>
      <c r="Z667" s="304">
        <v>2015</v>
      </c>
      <c r="AA667" s="346" t="s">
        <v>644</v>
      </c>
      <c r="AB667" s="371" t="s">
        <v>63</v>
      </c>
      <c r="AC667" s="436"/>
      <c r="AD667" s="436"/>
      <c r="AE667" s="436"/>
      <c r="AF667" s="436"/>
    </row>
    <row r="668" spans="1:41" s="51" customFormat="1" ht="165.95" customHeight="1">
      <c r="A668" s="396" t="s">
        <v>1534</v>
      </c>
      <c r="B668" s="347" t="s">
        <v>56</v>
      </c>
      <c r="C668" s="304" t="s">
        <v>554</v>
      </c>
      <c r="D668" s="304" t="s">
        <v>555</v>
      </c>
      <c r="E668" s="304" t="s">
        <v>556</v>
      </c>
      <c r="F668" s="368" t="s">
        <v>555</v>
      </c>
      <c r="G668" s="304" t="s">
        <v>556</v>
      </c>
      <c r="H668" s="304" t="s">
        <v>557</v>
      </c>
      <c r="I668" s="434" t="s">
        <v>558</v>
      </c>
      <c r="J668" s="345" t="s">
        <v>31</v>
      </c>
      <c r="K668" s="343">
        <v>100</v>
      </c>
      <c r="L668" s="347">
        <v>710000000</v>
      </c>
      <c r="M668" s="347" t="s">
        <v>61</v>
      </c>
      <c r="N668" s="333" t="s">
        <v>1487</v>
      </c>
      <c r="O668" s="304" t="s">
        <v>562</v>
      </c>
      <c r="P668" s="304"/>
      <c r="Q668" s="344" t="s">
        <v>1488</v>
      </c>
      <c r="R668" s="304" t="s">
        <v>37</v>
      </c>
      <c r="S668" s="304"/>
      <c r="T668" s="345" t="s">
        <v>86</v>
      </c>
      <c r="U668" s="341">
        <v>1</v>
      </c>
      <c r="V668" s="439">
        <v>9927568.9000000004</v>
      </c>
      <c r="W668" s="439">
        <v>9927568.9000000004</v>
      </c>
      <c r="X668" s="2">
        <f t="shared" si="27"/>
        <v>11118877.168000001</v>
      </c>
      <c r="Y668" s="275" t="s">
        <v>85</v>
      </c>
      <c r="Z668" s="304">
        <v>2015</v>
      </c>
      <c r="AA668" s="346" t="s">
        <v>644</v>
      </c>
      <c r="AB668" s="371" t="s">
        <v>63</v>
      </c>
      <c r="AC668" s="436"/>
      <c r="AD668" s="436"/>
      <c r="AE668" s="436"/>
      <c r="AF668" s="436"/>
    </row>
    <row r="669" spans="1:41" s="51" customFormat="1" ht="165.95" customHeight="1">
      <c r="A669" s="396" t="s">
        <v>1535</v>
      </c>
      <c r="B669" s="347" t="s">
        <v>56</v>
      </c>
      <c r="C669" s="304" t="s">
        <v>554</v>
      </c>
      <c r="D669" s="304" t="s">
        <v>555</v>
      </c>
      <c r="E669" s="304" t="s">
        <v>556</v>
      </c>
      <c r="F669" s="368" t="s">
        <v>555</v>
      </c>
      <c r="G669" s="304" t="s">
        <v>556</v>
      </c>
      <c r="H669" s="304" t="s">
        <v>557</v>
      </c>
      <c r="I669" s="434" t="s">
        <v>558</v>
      </c>
      <c r="J669" s="345" t="s">
        <v>31</v>
      </c>
      <c r="K669" s="343">
        <v>100</v>
      </c>
      <c r="L669" s="347">
        <v>710000000</v>
      </c>
      <c r="M669" s="347" t="s">
        <v>61</v>
      </c>
      <c r="N669" s="333" t="s">
        <v>1487</v>
      </c>
      <c r="O669" s="368" t="s">
        <v>141</v>
      </c>
      <c r="P669" s="304"/>
      <c r="Q669" s="344" t="s">
        <v>1488</v>
      </c>
      <c r="R669" s="304" t="s">
        <v>37</v>
      </c>
      <c r="S669" s="304"/>
      <c r="T669" s="345" t="s">
        <v>86</v>
      </c>
      <c r="U669" s="341">
        <v>1</v>
      </c>
      <c r="V669" s="435">
        <v>1712492.4</v>
      </c>
      <c r="W669" s="435">
        <v>1712492.4</v>
      </c>
      <c r="X669" s="2">
        <f t="shared" si="27"/>
        <v>1917991.4880000001</v>
      </c>
      <c r="Y669" s="275" t="s">
        <v>85</v>
      </c>
      <c r="Z669" s="304">
        <v>2015</v>
      </c>
      <c r="AA669" s="346" t="s">
        <v>644</v>
      </c>
      <c r="AB669" s="371" t="s">
        <v>63</v>
      </c>
      <c r="AC669" s="436"/>
      <c r="AD669" s="436"/>
      <c r="AE669" s="436"/>
      <c r="AF669" s="436"/>
    </row>
    <row r="670" spans="1:41" s="51" customFormat="1" ht="165.95" customHeight="1">
      <c r="A670" s="396" t="s">
        <v>1536</v>
      </c>
      <c r="B670" s="347" t="s">
        <v>56</v>
      </c>
      <c r="C670" s="304" t="s">
        <v>554</v>
      </c>
      <c r="D670" s="304" t="s">
        <v>555</v>
      </c>
      <c r="E670" s="304" t="s">
        <v>556</v>
      </c>
      <c r="F670" s="368" t="s">
        <v>555</v>
      </c>
      <c r="G670" s="304" t="s">
        <v>556</v>
      </c>
      <c r="H670" s="304" t="s">
        <v>557</v>
      </c>
      <c r="I670" s="434" t="s">
        <v>558</v>
      </c>
      <c r="J670" s="345" t="s">
        <v>31</v>
      </c>
      <c r="K670" s="343">
        <v>100</v>
      </c>
      <c r="L670" s="347">
        <v>710000000</v>
      </c>
      <c r="M670" s="347" t="s">
        <v>61</v>
      </c>
      <c r="N670" s="333" t="s">
        <v>1487</v>
      </c>
      <c r="O670" s="304" t="s">
        <v>563</v>
      </c>
      <c r="P670" s="304"/>
      <c r="Q670" s="344" t="s">
        <v>1488</v>
      </c>
      <c r="R670" s="304" t="s">
        <v>37</v>
      </c>
      <c r="S670" s="304"/>
      <c r="T670" s="345" t="s">
        <v>86</v>
      </c>
      <c r="U670" s="341">
        <v>1</v>
      </c>
      <c r="V670" s="435">
        <v>428123.1</v>
      </c>
      <c r="W670" s="435">
        <v>428123.1</v>
      </c>
      <c r="X670" s="2">
        <f t="shared" si="27"/>
        <v>479497.87200000003</v>
      </c>
      <c r="Y670" s="275" t="s">
        <v>85</v>
      </c>
      <c r="Z670" s="304">
        <v>2015</v>
      </c>
      <c r="AA670" s="346" t="s">
        <v>644</v>
      </c>
      <c r="AB670" s="371" t="s">
        <v>63</v>
      </c>
      <c r="AC670" s="436"/>
      <c r="AD670" s="436"/>
      <c r="AE670" s="436"/>
      <c r="AF670" s="436"/>
    </row>
    <row r="671" spans="1:41" ht="165.95" customHeight="1">
      <c r="A671" s="396" t="s">
        <v>1537</v>
      </c>
      <c r="B671" s="152" t="s">
        <v>56</v>
      </c>
      <c r="C671" s="153" t="s">
        <v>554</v>
      </c>
      <c r="D671" s="153" t="s">
        <v>555</v>
      </c>
      <c r="E671" s="153" t="s">
        <v>556</v>
      </c>
      <c r="F671" s="154" t="s">
        <v>555</v>
      </c>
      <c r="G671" s="153" t="s">
        <v>556</v>
      </c>
      <c r="H671" s="153" t="s">
        <v>557</v>
      </c>
      <c r="I671" s="155" t="s">
        <v>558</v>
      </c>
      <c r="J671" s="345" t="s">
        <v>31</v>
      </c>
      <c r="K671" s="157">
        <v>100</v>
      </c>
      <c r="L671" s="152">
        <v>710000000</v>
      </c>
      <c r="M671" s="152" t="s">
        <v>61</v>
      </c>
      <c r="N671" s="333" t="s">
        <v>1487</v>
      </c>
      <c r="O671" s="23" t="s">
        <v>420</v>
      </c>
      <c r="P671" s="153"/>
      <c r="Q671" s="344" t="s">
        <v>1488</v>
      </c>
      <c r="R671" s="153" t="s">
        <v>37</v>
      </c>
      <c r="S671" s="153"/>
      <c r="T671" s="156" t="s">
        <v>86</v>
      </c>
      <c r="U671" s="159">
        <v>1</v>
      </c>
      <c r="V671" s="160">
        <v>2568738.6</v>
      </c>
      <c r="W671" s="160">
        <v>2568738.6</v>
      </c>
      <c r="X671" s="2">
        <f t="shared" si="27"/>
        <v>2876987.2320000003</v>
      </c>
      <c r="Y671" s="161" t="s">
        <v>85</v>
      </c>
      <c r="Z671" s="153">
        <v>2015</v>
      </c>
      <c r="AA671" s="346" t="s">
        <v>644</v>
      </c>
      <c r="AB671" s="163" t="s">
        <v>63</v>
      </c>
      <c r="AC671" s="293"/>
      <c r="AD671" s="293"/>
      <c r="AE671" s="293"/>
      <c r="AF671" s="293"/>
    </row>
    <row r="672" spans="1:41" s="51" customFormat="1" ht="165.95" customHeight="1">
      <c r="A672" s="396" t="s">
        <v>1538</v>
      </c>
      <c r="B672" s="347" t="s">
        <v>56</v>
      </c>
      <c r="C672" s="397" t="s">
        <v>1517</v>
      </c>
      <c r="D672" s="398" t="s">
        <v>1515</v>
      </c>
      <c r="E672" s="398"/>
      <c r="F672" s="398" t="s">
        <v>1515</v>
      </c>
      <c r="G672" s="397"/>
      <c r="H672" s="398" t="s">
        <v>1515</v>
      </c>
      <c r="I672" s="399"/>
      <c r="J672" s="345" t="s">
        <v>31</v>
      </c>
      <c r="K672" s="343">
        <v>100</v>
      </c>
      <c r="L672" s="347">
        <v>710000000</v>
      </c>
      <c r="M672" s="347" t="s">
        <v>61</v>
      </c>
      <c r="N672" s="333" t="s">
        <v>1487</v>
      </c>
      <c r="O672" s="347" t="s">
        <v>61</v>
      </c>
      <c r="P672" s="397"/>
      <c r="Q672" s="168" t="s">
        <v>1520</v>
      </c>
      <c r="R672" s="304" t="s">
        <v>37</v>
      </c>
      <c r="S672" s="397"/>
      <c r="T672" s="345" t="s">
        <v>86</v>
      </c>
      <c r="U672" s="341">
        <v>1</v>
      </c>
      <c r="V672" s="400">
        <v>15000000</v>
      </c>
      <c r="W672" s="400">
        <v>15000000</v>
      </c>
      <c r="X672" s="2">
        <f t="shared" si="27"/>
        <v>16800000</v>
      </c>
      <c r="Y672" s="401" t="s">
        <v>213</v>
      </c>
      <c r="Z672" s="397">
        <v>2015</v>
      </c>
      <c r="AA672" s="346" t="s">
        <v>505</v>
      </c>
      <c r="AB672" s="402" t="s">
        <v>634</v>
      </c>
      <c r="AC672" s="403"/>
      <c r="AD672" s="403"/>
      <c r="AE672" s="403"/>
      <c r="AF672" s="403"/>
    </row>
    <row r="673" spans="1:32" ht="24" customHeight="1">
      <c r="A673" s="384" t="s">
        <v>508</v>
      </c>
      <c r="B673" s="293"/>
      <c r="C673" s="293"/>
      <c r="D673" s="388"/>
      <c r="E673" s="388"/>
      <c r="F673" s="388"/>
      <c r="G673" s="388"/>
      <c r="H673" s="388"/>
      <c r="I673" s="388"/>
      <c r="J673" s="293"/>
      <c r="K673" s="293"/>
      <c r="L673" s="293"/>
      <c r="M673" s="293"/>
      <c r="N673" s="293"/>
      <c r="O673" s="293"/>
      <c r="P673" s="293"/>
      <c r="Q673" s="293"/>
      <c r="R673" s="293"/>
      <c r="S673" s="293"/>
      <c r="T673" s="293"/>
      <c r="U673" s="293"/>
      <c r="V673" s="293"/>
      <c r="W673" s="441">
        <f>SUM(W382:W672)</f>
        <v>5305279891.4100018</v>
      </c>
      <c r="X673" s="441">
        <f>SUM(X382:X670)</f>
        <v>5922236491.1472006</v>
      </c>
      <c r="Y673" s="293"/>
      <c r="Z673" s="293"/>
      <c r="AA673" s="293"/>
      <c r="AB673" s="293"/>
      <c r="AC673" s="293"/>
      <c r="AD673" s="293"/>
      <c r="AE673" s="293"/>
      <c r="AF673" s="293"/>
    </row>
    <row r="675" spans="1:32" ht="24" customHeight="1">
      <c r="A675" s="385" t="s">
        <v>507</v>
      </c>
      <c r="W675" s="1">
        <f>W673+W380+W304</f>
        <v>18481424195.283943</v>
      </c>
      <c r="X675" s="386">
        <f>W675*1.12</f>
        <v>20699195098.718018</v>
      </c>
    </row>
  </sheetData>
  <mergeCells count="3">
    <mergeCell ref="A381:B381"/>
    <mergeCell ref="A6:AB6"/>
    <mergeCell ref="A5:X5"/>
  </mergeCells>
  <pageMargins left="0" right="0" top="0" bottom="0" header="0.31496062992125984" footer="0.31496062992125984"/>
  <pageSetup paperSize="8" scale="10" fitToHeight="9999" orientation="landscape" r:id="rId1"/>
  <headerFooter>
    <oddFooter>&amp;L&amp;"Times New Roman,обычный"&amp;14Товары&amp;R1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2015г.</vt:lpstr>
      <vt:lpstr>'ГПЗ 2015г.'!Область_печати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Саипов Абдрашит Абдимажитович</dc:creator>
  <cp:lastModifiedBy>Dzhanasov</cp:lastModifiedBy>
  <cp:lastPrinted>2014-11-04T10:18:04Z</cp:lastPrinted>
  <dcterms:created xsi:type="dcterms:W3CDTF">2013-10-07T11:28:05Z</dcterms:created>
  <dcterms:modified xsi:type="dcterms:W3CDTF">2015-04-20T04:12:09Z</dcterms:modified>
</cp:coreProperties>
</file>